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i unidad\3 - Documentos Prevencion de Riesgos\2 - Pack Prevención\KPI-20260219T010551Z-1-001\KPI\"/>
    </mc:Choice>
  </mc:AlternateContent>
  <xr:revisionPtr revIDLastSave="0" documentId="13_ncr:1_{D4932CC4-31C9-44F8-B50E-A9E5D6DEFF3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Base de datos" sheetId="1" r:id="rId1"/>
    <sheet name="Tabla Dinamica" sheetId="4" r:id="rId2"/>
    <sheet name="Dashboard" sheetId="5" r:id="rId3"/>
  </sheets>
  <definedNames>
    <definedName name="SegmentaciónDeDatos_Mes">#N/A</definedName>
  </definedNames>
  <calcPr calcId="19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2" i="1" l="1"/>
  <c r="A34" i="4" l="1"/>
  <c r="B35" i="4"/>
  <c r="B37" i="4" l="1"/>
  <c r="Q4" i="1"/>
  <c r="Q2" i="1"/>
  <c r="Q3" i="1"/>
  <c r="Q5" i="1"/>
  <c r="Q6" i="1"/>
  <c r="Q7" i="1"/>
  <c r="Q8" i="1"/>
  <c r="Q9" i="1"/>
  <c r="Q10" i="1"/>
  <c r="Q11" i="1"/>
  <c r="Q12" i="1"/>
  <c r="Q13" i="1"/>
  <c r="D20" i="4" l="1"/>
  <c r="D19" i="4"/>
  <c r="D18" i="4"/>
  <c r="B20" i="4"/>
  <c r="B19" i="4"/>
  <c r="B18" i="4"/>
  <c r="C18" i="4" l="1"/>
  <c r="C19" i="4"/>
  <c r="C20" i="4"/>
  <c r="K2" i="1"/>
  <c r="K3" i="1"/>
  <c r="K4" i="1"/>
  <c r="K5" i="1"/>
  <c r="K6" i="1"/>
  <c r="K7" i="1"/>
  <c r="K8" i="1"/>
  <c r="K9" i="1"/>
  <c r="K10" i="1"/>
  <c r="K11" i="1"/>
  <c r="K12" i="1"/>
  <c r="K13" i="1"/>
  <c r="G2" i="1"/>
  <c r="G3" i="1"/>
  <c r="G4" i="1"/>
  <c r="B3" i="1"/>
  <c r="G5" i="1"/>
  <c r="G6" i="1"/>
  <c r="G7" i="1"/>
  <c r="G8" i="1"/>
  <c r="G9" i="1"/>
  <c r="G10" i="1"/>
  <c r="G11" i="1"/>
  <c r="G12" i="1"/>
  <c r="G13" i="1"/>
  <c r="B4" i="1"/>
  <c r="B5" i="1"/>
  <c r="B6" i="1"/>
  <c r="B7" i="1"/>
  <c r="B8" i="1"/>
  <c r="B9" i="1"/>
  <c r="B10" i="1"/>
  <c r="B11" i="1"/>
  <c r="B12" i="1"/>
  <c r="B13" i="1"/>
  <c r="B2" i="1"/>
  <c r="X2" i="4"/>
  <c r="R2" i="4"/>
  <c r="E2" i="4"/>
  <c r="K2" i="4"/>
  <c r="T2" i="4"/>
  <c r="F2" i="4"/>
  <c r="V2" i="4"/>
  <c r="D2" i="4"/>
  <c r="I2" i="4"/>
  <c r="A2" i="4"/>
  <c r="Q2" i="4"/>
  <c r="B8" i="4"/>
  <c r="S2" i="4"/>
  <c r="G2" i="4"/>
  <c r="H2" i="4"/>
  <c r="W2" i="4"/>
  <c r="M2" i="4"/>
  <c r="B2" i="4"/>
  <c r="B15" i="4"/>
  <c r="B14" i="4"/>
  <c r="P2" i="4"/>
  <c r="L2" i="4"/>
  <c r="C2" i="4"/>
  <c r="O2" i="4"/>
  <c r="U2" i="4"/>
  <c r="J2" i="4"/>
  <c r="B9" i="4"/>
  <c r="Y2" i="4"/>
  <c r="N2" i="4"/>
  <c r="A23" i="4" l="1"/>
  <c r="A29" i="4"/>
  <c r="C15" i="4"/>
  <c r="C14" i="4"/>
  <c r="B24" i="4"/>
  <c r="B32" i="4"/>
  <c r="C24" i="4" l="1"/>
  <c r="C32" i="4"/>
  <c r="B26" i="4"/>
  <c r="B30" i="4"/>
  <c r="B25" i="4"/>
  <c r="B31" i="4"/>
  <c r="C31" i="4" l="1"/>
  <c r="C26" i="4"/>
  <c r="C30" i="4"/>
  <c r="C25" i="4"/>
</calcChain>
</file>

<file path=xl/sharedStrings.xml><?xml version="1.0" encoding="utf-8"?>
<sst xmlns="http://schemas.openxmlformats.org/spreadsheetml/2006/main" count="103" uniqueCount="89">
  <si>
    <t>Mes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</si>
  <si>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</si>
  <si>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</si>
  <si>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</si>
  <si>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</si>
  <si>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</si>
  <si>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</si>
  <si>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</si>
  <si>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</si>
  <si>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</si>
  <si>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</si>
  <si>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</si>
  <si>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</si>
  <si>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Cantidad de trabajadores</t>
  </si>
  <si>
    <t>Personal Administrativo</t>
  </si>
  <si>
    <t>Personal Operativo</t>
  </si>
  <si>
    <t>Actos Inseguros</t>
  </si>
  <si>
    <t>Condiciones Inseguras</t>
  </si>
  <si>
    <t>Accidentes</t>
  </si>
  <si>
    <t>Ac. Operativos</t>
  </si>
  <si>
    <t>Ac. Administrativos</t>
  </si>
  <si>
    <t>Otros Accidentes</t>
  </si>
  <si>
    <t>Incidentes</t>
  </si>
  <si>
    <t>Inc. Operativos</t>
  </si>
  <si>
    <t>Inc. Administrativos</t>
  </si>
  <si>
    <t>Otros Incidentes</t>
  </si>
  <si>
    <t>Indice de Severidad</t>
  </si>
  <si>
    <t>Indice de Frecuencia</t>
  </si>
  <si>
    <t>Indice de accidentabilidad</t>
  </si>
  <si>
    <t>Casos Covid-19 Positivos</t>
  </si>
  <si>
    <t>Inspecciones Programadas</t>
  </si>
  <si>
    <t>Inspecciones Ejecutadas</t>
  </si>
  <si>
    <t>Capacitaciones Programadas</t>
  </si>
  <si>
    <t>Capacitaciones Ejecutadas</t>
  </si>
  <si>
    <t>Simulacros Programados</t>
  </si>
  <si>
    <t>Simulacros Ejecutados</t>
  </si>
  <si>
    <t>PASST Programadas</t>
  </si>
  <si>
    <t>PASST Ejecutadas</t>
  </si>
  <si>
    <t>Fecha del ultimo Accidente</t>
  </si>
  <si>
    <t>Dias sin accidente</t>
  </si>
  <si>
    <t>REPORTE DE SEGURIDAD Y SALUD EN EL TRABAJO</t>
  </si>
  <si>
    <t>Suma de Cantidad de trabajadores</t>
  </si>
  <si>
    <t>Suma de Personal Administrativo</t>
  </si>
  <si>
    <t>Suma de Personal Operativo</t>
  </si>
  <si>
    <t>Suma de Actos Inseguros</t>
  </si>
  <si>
    <t>Suma de Condiciones Inseguras</t>
  </si>
  <si>
    <t>Suma de Accidentes</t>
  </si>
  <si>
    <t>Suma de Ac. Operativos</t>
  </si>
  <si>
    <t>Suma de Ac. Administrativos</t>
  </si>
  <si>
    <t>Suma de Otros Accidentes</t>
  </si>
  <si>
    <t>Suma de Incidentes</t>
  </si>
  <si>
    <t>Suma de Inc. Operativos</t>
  </si>
  <si>
    <t>Suma de Inc. Administrativos</t>
  </si>
  <si>
    <t>Suma de Otros Incidentes</t>
  </si>
  <si>
    <t>Suma de Indice de Frecuencia</t>
  </si>
  <si>
    <t>Suma de Indice de Severidad</t>
  </si>
  <si>
    <t>Suma de Indice de accidentabilidad</t>
  </si>
  <si>
    <t>Suma de Casos Covid-19 Positivos</t>
  </si>
  <si>
    <t>Suma de Inspecciones Programadas</t>
  </si>
  <si>
    <t>Suma de Inspecciones Ejecutadas</t>
  </si>
  <si>
    <t>Suma de Capacitaciones Programadas</t>
  </si>
  <si>
    <t>Suma de Capacitaciones Ejecutadas</t>
  </si>
  <si>
    <t>Suma de Simulacros Programados</t>
  </si>
  <si>
    <t>Suma de Simulacros Ejecutados</t>
  </si>
  <si>
    <t>Suma de PASST Programadas</t>
  </si>
  <si>
    <t>Suma de PASST Ejecutadas</t>
  </si>
  <si>
    <t>Trabajadores</t>
  </si>
  <si>
    <t>Administrativos</t>
  </si>
  <si>
    <t>Operativos</t>
  </si>
  <si>
    <t>COLABORADORES</t>
  </si>
  <si>
    <t>ACCIDENTES</t>
  </si>
  <si>
    <t>Indicador</t>
  </si>
  <si>
    <t>Complemento</t>
  </si>
  <si>
    <t>CAPACITACIONES</t>
  </si>
  <si>
    <t>Capacitaciones</t>
  </si>
  <si>
    <t>Simulacros</t>
  </si>
  <si>
    <t>Inspecciones</t>
  </si>
  <si>
    <t>Total</t>
  </si>
  <si>
    <t>INCIDENTES</t>
  </si>
  <si>
    <t>ACTOS Y CONDICIONES INSEGURAS</t>
  </si>
  <si>
    <t>Ac, Administrativos</t>
  </si>
  <si>
    <t>Ac. Otros</t>
  </si>
  <si>
    <t>Inc. Otros</t>
  </si>
  <si>
    <t>INDICADORES DE SEGURIDAD Y SALUD EN EL TRABAJO</t>
  </si>
  <si>
    <t>INDICADOR</t>
  </si>
  <si>
    <t>AGUJA</t>
  </si>
  <si>
    <t>COMPLEMENTO</t>
  </si>
  <si>
    <t>VALORES</t>
  </si>
  <si>
    <t>PROGRAMA ANUAL DE SST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</si>
</sst>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4" fillId="0" borderId="0" xfId="1" applyAlignment="1">
      <alignment horizontal="center"/>
    </xf>
    <xf numFmtId="0" fontId="0" fillId="0" borderId="0" xfId="0" applyAlignment="1">
      <alignment horizontal="center"/>
    </xf>
    <xf numFmtId="0" fontId="5" fillId="7" borderId="0" xfId="0" applyFont="1" applyFill="1" applyAlignment="1">
      <alignment horizontal="center"/>
    </xf>
    <xf numFmtId="0" fontId="3" fillId="7" borderId="0" xfId="0" applyFont="1" applyFill="1" applyAlignment="1">
      <alignment horizontal="center"/>
    </xf>
    <xf numFmtId="0" fontId="0" fillId="0" borderId="0" xfId="0" applyNumberFormat="1" applyAlignment="1">
      <alignment horizontal="center"/>
    </xf>
  </cellXfs>
  <cellStyles count="2">
    <cellStyle name="Hipervínculo" xfId="1" builtinId="8"/>
    <cellStyle name="Normal" xfId="0" builtinId="0"/>
  </cellStyles>
  <dxfs count="48">
    <dxf>
      <alignment wrapText="1"/>
    </dxf>
    <dxf>
      <alignment horizontal="center"/>
    </dxf>
    <dxf>
      <alignment vertic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horizontal="center"/>
    </dxf>
    <dxf>
      <alignment wrapText="1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numFmt numFmtId="164" formatCode="0.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7E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4EA-4C17-A752-1F15E4CF3C7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74EA-4C17-A752-1F15E4CF3C7F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4EA-4C17-A752-1F15E4CF3C7F}"/>
              </c:ext>
            </c:extLst>
          </c:dPt>
          <c:cat>
            <c:strRef>
              <c:f>'Tabla Dinamica'!$A$18:$A$20</c:f>
              <c:strCache>
                <c:ptCount val="3"/>
                <c:pt idx="0">
                  <c:v>Capacitaciones</c:v>
                </c:pt>
                <c:pt idx="1">
                  <c:v>Simulacros</c:v>
                </c:pt>
                <c:pt idx="2">
                  <c:v>Inspecciones</c:v>
                </c:pt>
              </c:strCache>
            </c:strRef>
          </c:cat>
          <c:val>
            <c:numRef>
              <c:f>'Tabla Dinamica'!$B$18:$B$20</c:f>
              <c:numCache>
                <c:formatCode>0%</c:formatCode>
                <c:ptCount val="3"/>
                <c:pt idx="0">
                  <c:v>0.12</c:v>
                </c:pt>
                <c:pt idx="1">
                  <c:v>0.11764705882352941</c:v>
                </c:pt>
                <c:pt idx="2">
                  <c:v>7.8125E-2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A2-4396-A603-29CBC917030E}"/>
            </c:ext>
          </c:extLst>
        </c:ser>
        <c:ser>
          <c:idx val="1"/>
          <c:order val="1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A54C4C12-DEA2-4983-8947-6347BE2E97B6}" type="CELLRANGE">
                      <a:rPr lang="en-US"/>
                      <a:pPr/>
                      <a:t>[CELLRANGE]</a:t>
                    </a:fld>
                    <a:endParaRPr lang="es-CL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05A2-4396-A603-29CBC917030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650AA0B-7DCC-4C32-8857-5A8CBD43EC06}" type="CELLRANGE">
                      <a:rPr lang="es-CL"/>
                      <a:pPr/>
                      <a:t>[CELLRANGE]</a:t>
                    </a:fld>
                    <a:endParaRPr lang="es-CL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05A2-4396-A603-29CBC917030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B341119-23AB-4C74-AFB6-4A65194E415D}" type="CELLRANGE">
                      <a:rPr lang="es-CL"/>
                      <a:pPr/>
                      <a:t>[CELLRANGE]</a:t>
                    </a:fld>
                    <a:endParaRPr lang="es-CL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05A2-4396-A603-29CBC91703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accent1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'Tabla Dinamica'!$A$18:$A$20</c:f>
              <c:strCache>
                <c:ptCount val="3"/>
                <c:pt idx="0">
                  <c:v>Capacitaciones</c:v>
                </c:pt>
                <c:pt idx="1">
                  <c:v>Simulacros</c:v>
                </c:pt>
                <c:pt idx="2">
                  <c:v>Inspecciones</c:v>
                </c:pt>
              </c:strCache>
            </c:strRef>
          </c:cat>
          <c:val>
            <c:numRef>
              <c:f>'Tabla Dinamica'!$C$18:$C$20</c:f>
              <c:numCache>
                <c:formatCode>0.0%</c:formatCode>
                <c:ptCount val="3"/>
                <c:pt idx="0">
                  <c:v>0.88</c:v>
                </c:pt>
                <c:pt idx="1">
                  <c:v>0.88235294117647056</c:v>
                </c:pt>
                <c:pt idx="2">
                  <c:v>0.921875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'Tabla Dinamica'!$B$18:$B$20</c15:f>
                <c15:dlblRangeCache>
                  <c:ptCount val="3"/>
                  <c:pt idx="0">
                    <c:v>12%</c:v>
                  </c:pt>
                  <c:pt idx="1">
                    <c:v>12%</c:v>
                  </c:pt>
                  <c:pt idx="2">
                    <c:v>8%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05A2-4396-A603-29CBC91703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1698076368"/>
        <c:axId val="1698083440"/>
      </c:barChart>
      <c:catAx>
        <c:axId val="169807636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698083440"/>
        <c:crosses val="autoZero"/>
        <c:auto val="1"/>
        <c:lblAlgn val="ctr"/>
        <c:lblOffset val="100"/>
        <c:noMultiLvlLbl val="0"/>
      </c:catAx>
      <c:valAx>
        <c:axId val="1698083440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698076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EF3-4980-B713-B4D9D75F1122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EF3-4980-B713-B4D9D75F1122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EF3-4980-B713-B4D9D75F1122}"/>
              </c:ext>
            </c:extLst>
          </c:dPt>
          <c:cat>
            <c:strRef>
              <c:f>'Tabla Dinamica'!$A$7:$A$9</c:f>
              <c:strCache>
                <c:ptCount val="3"/>
                <c:pt idx="0">
                  <c:v>Trabajadores</c:v>
                </c:pt>
                <c:pt idx="1">
                  <c:v>Administrativos</c:v>
                </c:pt>
                <c:pt idx="2">
                  <c:v>Operativos</c:v>
                </c:pt>
              </c:strCache>
            </c:strRef>
          </c:cat>
          <c:val>
            <c:numRef>
              <c:f>'Tabla Dinamica'!$B$7:$B$9</c:f>
              <c:numCache>
                <c:formatCode>General</c:formatCode>
                <c:ptCount val="3"/>
                <c:pt idx="1">
                  <c:v>10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EF3-4980-B713-B4D9D75F11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'Tabla Dinamica'!$A$15</c:f>
              <c:strCache>
                <c:ptCount val="1"/>
                <c:pt idx="0">
                  <c:v>Operativos</c:v>
                </c:pt>
              </c:strCache>
            </c:strRef>
          </c:cat>
          <c:val>
            <c:numRef>
              <c:f>'Tabla Dinamica'!$B$15</c:f>
              <c:numCache>
                <c:formatCode>0%</c:formatCode>
                <c:ptCount val="1"/>
                <c:pt idx="0">
                  <c:v>0.41176470588235292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D7-4F9E-A36C-DDFF904DB075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'Tabla Dinamica'!$A$15</c:f>
              <c:strCache>
                <c:ptCount val="1"/>
                <c:pt idx="0">
                  <c:v>Operativos</c:v>
                </c:pt>
              </c:strCache>
            </c:strRef>
          </c:cat>
          <c:val>
            <c:numRef>
              <c:f>'Tabla Dinamica'!$C$15</c:f>
              <c:numCache>
                <c:formatCode>0%</c:formatCode>
                <c:ptCount val="1"/>
                <c:pt idx="0">
                  <c:v>0.58823529411764708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D7-4F9E-A36C-DDFF904DB0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779922864"/>
        <c:axId val="779920368"/>
      </c:barChart>
      <c:catAx>
        <c:axId val="77992286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79920368"/>
        <c:crosses val="autoZero"/>
        <c:auto val="1"/>
        <c:lblAlgn val="ctr"/>
        <c:lblOffset val="100"/>
        <c:noMultiLvlLbl val="0"/>
      </c:catAx>
      <c:valAx>
        <c:axId val="779920368"/>
        <c:scaling>
          <c:orientation val="minMax"/>
          <c:max val="1"/>
          <c:min val="0"/>
        </c:scaling>
        <c:delete val="1"/>
        <c:axPos val="l"/>
        <c:numFmt formatCode="0%" sourceLinked="1"/>
        <c:majorTickMark val="none"/>
        <c:minorTickMark val="none"/>
        <c:tickLblPos val="nextTo"/>
        <c:crossAx val="779922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'Tabla Dinamica'!$A$14</c:f>
              <c:strCache>
                <c:ptCount val="1"/>
                <c:pt idx="0">
                  <c:v>Administrativos</c:v>
                </c:pt>
              </c:strCache>
            </c:strRef>
          </c:cat>
          <c:val>
            <c:numRef>
              <c:f>'Tabla Dinamica'!$B$14</c:f>
              <c:numCache>
                <c:formatCode>0%</c:formatCode>
                <c:ptCount val="1"/>
                <c:pt idx="0">
                  <c:v>0.58823529411764708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C6-469F-8FE3-B2FC32538E09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'Tabla Dinamica'!$A$14</c:f>
              <c:strCache>
                <c:ptCount val="1"/>
                <c:pt idx="0">
                  <c:v>Administrativos</c:v>
                </c:pt>
              </c:strCache>
            </c:strRef>
          </c:cat>
          <c:val>
            <c:numRef>
              <c:f>'Tabla Dinamica'!$C$14</c:f>
              <c:numCache>
                <c:formatCode>0%</c:formatCode>
                <c:ptCount val="1"/>
                <c:pt idx="0">
                  <c:v>0.41176470588235292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C6-469F-8FE3-B2FC32538E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779930768"/>
        <c:axId val="779932432"/>
      </c:barChart>
      <c:catAx>
        <c:axId val="77993076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79932432"/>
        <c:crosses val="autoZero"/>
        <c:auto val="1"/>
        <c:lblAlgn val="ctr"/>
        <c:lblOffset val="100"/>
        <c:noMultiLvlLbl val="0"/>
      </c:catAx>
      <c:valAx>
        <c:axId val="779932432"/>
        <c:scaling>
          <c:orientation val="minMax"/>
          <c:max val="1"/>
        </c:scaling>
        <c:delete val="1"/>
        <c:axPos val="l"/>
        <c:numFmt formatCode="0%" sourceLinked="1"/>
        <c:majorTickMark val="none"/>
        <c:minorTickMark val="none"/>
        <c:tickLblPos val="nextTo"/>
        <c:crossAx val="779930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chemeClr val="bg1"/>
              </a:solidFill>
            </a:ln>
            <a:effectLst/>
          </c:spPr>
          <c:invertIfNegative val="0"/>
          <c:cat>
            <c:strRef>
              <c:f>'Tabla Dinamica'!$A$24:$A$26</c:f>
              <c:strCache>
                <c:ptCount val="3"/>
                <c:pt idx="0">
                  <c:v>Ac. Operativos</c:v>
                </c:pt>
                <c:pt idx="1">
                  <c:v>Ac, Administrativos</c:v>
                </c:pt>
                <c:pt idx="2">
                  <c:v>Ac. Otros</c:v>
                </c:pt>
              </c:strCache>
            </c:strRef>
          </c:cat>
          <c:val>
            <c:numRef>
              <c:f>'Tabla Dinamica'!$B$24:$B$26</c:f>
              <c:numCache>
                <c:formatCode>0%</c:formatCode>
                <c:ptCount val="3"/>
                <c:pt idx="0">
                  <c:v>0</c:v>
                </c:pt>
                <c:pt idx="1">
                  <c:v>7.1428571428571425E-2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ED-4AB6-874E-71BDFA80268E}"/>
            </c:ext>
          </c:extLst>
        </c:ser>
        <c:ser>
          <c:idx val="1"/>
          <c:order val="1"/>
          <c:spPr>
            <a:solidFill>
              <a:schemeClr val="bg1">
                <a:lumMod val="65000"/>
              </a:schemeClr>
            </a:solidFill>
            <a:ln>
              <a:solidFill>
                <a:schemeClr val="bg1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F15BB45E-6147-4C70-A0A4-9446E3B973D6}" type="CELLRANGE">
                      <a:rPr lang="en-US"/>
                      <a:pPr/>
                      <a:t>[CELLRANGE]</a:t>
                    </a:fld>
                    <a:endParaRPr lang="es-CL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2EED-4AB6-874E-71BDFA80268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D4B1812-DE70-49C0-BE17-5ACA7E31F03C}" type="CELLRANGE">
                      <a:rPr lang="es-CL"/>
                      <a:pPr/>
                      <a:t>[CELLRANGE]</a:t>
                    </a:fld>
                    <a:endParaRPr lang="es-CL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2EED-4AB6-874E-71BDFA80268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D28C17B-6E16-43EC-B9DD-65785951D81A}" type="CELLRANGE">
                      <a:rPr lang="es-CL"/>
                      <a:pPr/>
                      <a:t>[CELLRANGE]</a:t>
                    </a:fld>
                    <a:endParaRPr lang="es-CL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2EED-4AB6-874E-71BDFA8026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'Tabla Dinamica'!$A$24:$A$26</c:f>
              <c:strCache>
                <c:ptCount val="3"/>
                <c:pt idx="0">
                  <c:v>Ac. Operativos</c:v>
                </c:pt>
                <c:pt idx="1">
                  <c:v>Ac, Administrativos</c:v>
                </c:pt>
                <c:pt idx="2">
                  <c:v>Ac. Otros</c:v>
                </c:pt>
              </c:strCache>
            </c:strRef>
          </c:cat>
          <c:val>
            <c:numRef>
              <c:f>'Tabla Dinamica'!$C$24:$C$26</c:f>
              <c:numCache>
                <c:formatCode>0%</c:formatCode>
                <c:ptCount val="3"/>
                <c:pt idx="0">
                  <c:v>1</c:v>
                </c:pt>
                <c:pt idx="1">
                  <c:v>0.9285714285714286</c:v>
                </c:pt>
                <c:pt idx="2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'Tabla Dinamica'!$B$24:$B$26</c15:f>
                <c15:dlblRangeCache>
                  <c:ptCount val="3"/>
                  <c:pt idx="0">
                    <c:v>0%</c:v>
                  </c:pt>
                  <c:pt idx="1">
                    <c:v>7%</c:v>
                  </c:pt>
                  <c:pt idx="2">
                    <c:v>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2EED-4AB6-874E-71BDFA8026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698118800"/>
        <c:axId val="1698107568"/>
      </c:barChart>
      <c:catAx>
        <c:axId val="169811880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698107568"/>
        <c:crosses val="autoZero"/>
        <c:auto val="1"/>
        <c:lblAlgn val="ctr"/>
        <c:lblOffset val="100"/>
        <c:noMultiLvlLbl val="0"/>
      </c:catAx>
      <c:valAx>
        <c:axId val="1698107568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698118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chemeClr val="bg1"/>
              </a:solidFill>
            </a:ln>
            <a:effectLst/>
          </c:spPr>
          <c:invertIfNegative val="0"/>
          <c:cat>
            <c:strRef>
              <c:f>'Tabla Dinamica'!$A$30:$A$32</c:f>
              <c:strCache>
                <c:ptCount val="3"/>
                <c:pt idx="0">
                  <c:v>Inc. Operativos</c:v>
                </c:pt>
                <c:pt idx="1">
                  <c:v>Inc. Administrativos</c:v>
                </c:pt>
                <c:pt idx="2">
                  <c:v>Inc. Otros</c:v>
                </c:pt>
              </c:strCache>
            </c:strRef>
          </c:cat>
          <c:val>
            <c:numRef>
              <c:f>'Tabla Dinamica'!$B$30:$B$32</c:f>
              <c:numCache>
                <c:formatCode>0%</c:formatCode>
                <c:ptCount val="3"/>
                <c:pt idx="0">
                  <c:v>0.10526315789473684</c:v>
                </c:pt>
                <c:pt idx="1">
                  <c:v>0</c:v>
                </c:pt>
                <c:pt idx="2">
                  <c:v>1.7543859649122806E-2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F5-4481-8B3D-F6D0EACA149D}"/>
            </c:ext>
          </c:extLst>
        </c:ser>
        <c:ser>
          <c:idx val="1"/>
          <c:order val="1"/>
          <c:spPr>
            <a:solidFill>
              <a:schemeClr val="bg1">
                <a:lumMod val="65000"/>
              </a:schemeClr>
            </a:solidFill>
            <a:ln>
              <a:solidFill>
                <a:schemeClr val="bg1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F30FC779-5A85-4F05-A78C-B56C30E4D5DC}" type="CELLRANGE">
                      <a:rPr lang="en-US"/>
                      <a:pPr/>
                      <a:t>[CELLRANGE]</a:t>
                    </a:fld>
                    <a:endParaRPr lang="es-CL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05F5-4481-8B3D-F6D0EACA149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E02D962-CB56-4A73-B926-E8C6FCCB93C8}" type="CELLRANGE">
                      <a:rPr lang="es-CL"/>
                      <a:pPr/>
                      <a:t>[CELLRANGE]</a:t>
                    </a:fld>
                    <a:endParaRPr lang="es-CL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05F5-4481-8B3D-F6D0EACA149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624EC04F-E1E9-4943-89C8-C3162159934F}" type="CELLRANGE">
                      <a:rPr lang="es-CL"/>
                      <a:pPr/>
                      <a:t>[CELLRANGE]</a:t>
                    </a:fld>
                    <a:endParaRPr lang="es-CL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05F5-4481-8B3D-F6D0EACA149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'Tabla Dinamica'!$A$30:$A$32</c:f>
              <c:strCache>
                <c:ptCount val="3"/>
                <c:pt idx="0">
                  <c:v>Inc. Operativos</c:v>
                </c:pt>
                <c:pt idx="1">
                  <c:v>Inc. Administrativos</c:v>
                </c:pt>
                <c:pt idx="2">
                  <c:v>Inc. Otros</c:v>
                </c:pt>
              </c:strCache>
            </c:strRef>
          </c:cat>
          <c:val>
            <c:numRef>
              <c:f>'Tabla Dinamica'!$C$30:$C$32</c:f>
              <c:numCache>
                <c:formatCode>0%</c:formatCode>
                <c:ptCount val="3"/>
                <c:pt idx="0">
                  <c:v>0.89473684210526316</c:v>
                </c:pt>
                <c:pt idx="1">
                  <c:v>1</c:v>
                </c:pt>
                <c:pt idx="2">
                  <c:v>0.98245614035087714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'Tabla Dinamica'!$B$30:$B$32</c15:f>
                <c15:dlblRangeCache>
                  <c:ptCount val="3"/>
                  <c:pt idx="0">
                    <c:v>11%</c:v>
                  </c:pt>
                  <c:pt idx="1">
                    <c:v>0%</c:v>
                  </c:pt>
                  <c:pt idx="2">
                    <c:v>2%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05F5-4481-8B3D-F6D0EACA14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698131696"/>
        <c:axId val="1698133360"/>
      </c:barChart>
      <c:catAx>
        <c:axId val="169813169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698133360"/>
        <c:crosses val="autoZero"/>
        <c:auto val="1"/>
        <c:lblAlgn val="ctr"/>
        <c:lblOffset val="100"/>
        <c:noMultiLvlLbl val="0"/>
      </c:catAx>
      <c:valAx>
        <c:axId val="1698133360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698131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tx>
            <c:strRef>
              <c:f>'Tabla Dinamica'!$B$34</c:f>
              <c:strCache>
                <c:ptCount val="1"/>
                <c:pt idx="0">
                  <c:v>VALORES</c:v>
                </c:pt>
              </c:strCache>
            </c:strRef>
          </c:tx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A92-440A-96F8-C2D23DF6B6EB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A92-440A-96F8-C2D23DF6B6EB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A92-440A-96F8-C2D23DF6B6EB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A92-440A-96F8-C2D23DF6B6EB}"/>
              </c:ext>
            </c:extLst>
          </c:dPt>
          <c:dPt>
            <c:idx val="4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A92-440A-96F8-C2D23DF6B6EB}"/>
              </c:ext>
            </c:extLst>
          </c:dPt>
          <c:dPt>
            <c:idx val="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A92-440A-96F8-C2D23DF6B6EB}"/>
              </c:ext>
            </c:extLst>
          </c:dPt>
          <c:dPt>
            <c:idx val="6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A92-440A-96F8-C2D23DF6B6EB}"/>
              </c:ext>
            </c:extLst>
          </c:dPt>
          <c:dPt>
            <c:idx val="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A92-440A-96F8-C2D23DF6B6EB}"/>
              </c:ext>
            </c:extLst>
          </c:dPt>
          <c:dPt>
            <c:idx val="8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A92-440A-96F8-C2D23DF6B6EB}"/>
              </c:ext>
            </c:extLst>
          </c:dPt>
          <c:dPt>
            <c:idx val="9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2A92-440A-96F8-C2D23DF6B6EB}"/>
              </c:ext>
            </c:extLst>
          </c:dPt>
          <c:dPt>
            <c:idx val="1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A92-440A-96F8-C2D23DF6B6EB}"/>
              </c:ext>
            </c:extLst>
          </c:dPt>
          <c:cat>
            <c:strRef>
              <c:f>'Tabla Dinamica'!$A$35:$A$37</c:f>
              <c:strCache>
                <c:ptCount val="3"/>
                <c:pt idx="0">
                  <c:v>INDICADOR</c:v>
                </c:pt>
                <c:pt idx="1">
                  <c:v>AGUJA</c:v>
                </c:pt>
                <c:pt idx="2">
                  <c:v>COMPLEMENTO</c:v>
                </c:pt>
              </c:strCache>
            </c:strRef>
          </c:cat>
          <c:val>
            <c:numLit>
              <c:formatCode>General</c:formatCode>
              <c:ptCount val="10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  <c:pt idx="9">
                <c:v>9</c:v>
              </c:pt>
            </c:numLit>
          </c:val>
          <c:extLst>
            <c:ext xmlns:c16="http://schemas.microsoft.com/office/drawing/2014/chart" uri="{C3380CC4-5D6E-409C-BE32-E72D297353CC}">
              <c16:uniqueId val="{00000016-2A92-440A-96F8-C2D23DF6B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75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2A92-440A-96F8-C2D23DF6B6EB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2A92-440A-96F8-C2D23DF6B6EB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2A92-440A-96F8-C2D23DF6B6EB}"/>
              </c:ext>
            </c:extLst>
          </c:dPt>
          <c:val>
            <c:numRef>
              <c:f>'Tabla Dinamica'!$B$35:$B$37</c:f>
              <c:numCache>
                <c:formatCode>0%</c:formatCode>
                <c:ptCount val="3"/>
                <c:pt idx="0">
                  <c:v>0.10416666666666667</c:v>
                </c:pt>
                <c:pt idx="1">
                  <c:v>0.05</c:v>
                </c:pt>
                <c:pt idx="2">
                  <c:v>2.3458333333333332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2A92-440A-96F8-C2D23DF6B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image" Target="../media/image7.png"/><Relationship Id="rId18" Type="http://schemas.openxmlformats.org/officeDocument/2006/relationships/image" Target="../media/image11.png"/><Relationship Id="rId3" Type="http://schemas.openxmlformats.org/officeDocument/2006/relationships/chart" Target="../charts/chart1.xml"/><Relationship Id="rId7" Type="http://schemas.openxmlformats.org/officeDocument/2006/relationships/chart" Target="../charts/chart4.xml"/><Relationship Id="rId12" Type="http://schemas.openxmlformats.org/officeDocument/2006/relationships/chart" Target="../charts/chart6.xml"/><Relationship Id="rId17" Type="http://schemas.openxmlformats.org/officeDocument/2006/relationships/image" Target="../media/image10.png"/><Relationship Id="rId2" Type="http://schemas.openxmlformats.org/officeDocument/2006/relationships/image" Target="../media/image2.png"/><Relationship Id="rId16" Type="http://schemas.openxmlformats.org/officeDocument/2006/relationships/chart" Target="../charts/chart7.xml"/><Relationship Id="rId1" Type="http://schemas.openxmlformats.org/officeDocument/2006/relationships/image" Target="../media/image1.png"/><Relationship Id="rId6" Type="http://schemas.openxmlformats.org/officeDocument/2006/relationships/image" Target="../media/image3.png"/><Relationship Id="rId11" Type="http://schemas.openxmlformats.org/officeDocument/2006/relationships/image" Target="../media/image6.png"/><Relationship Id="rId5" Type="http://schemas.openxmlformats.org/officeDocument/2006/relationships/chart" Target="../charts/chart3.xml"/><Relationship Id="rId15" Type="http://schemas.openxmlformats.org/officeDocument/2006/relationships/image" Target="../media/image9.png"/><Relationship Id="rId10" Type="http://schemas.openxmlformats.org/officeDocument/2006/relationships/chart" Target="../charts/chart5.xml"/><Relationship Id="rId19" Type="http://schemas.openxmlformats.org/officeDocument/2006/relationships/image" Target="../media/image12.jpeg"/><Relationship Id="rId4" Type="http://schemas.openxmlformats.org/officeDocument/2006/relationships/chart" Target="../charts/chart2.xml"/><Relationship Id="rId9" Type="http://schemas.openxmlformats.org/officeDocument/2006/relationships/image" Target="../media/image5.jfif"/><Relationship Id="rId1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47626</xdr:colOff>
      <xdr:row>5</xdr:row>
      <xdr:rowOff>38099</xdr:rowOff>
    </xdr:from>
    <xdr:to>
      <xdr:col>6</xdr:col>
      <xdr:colOff>695326</xdr:colOff>
      <xdr:row>11</xdr:row>
      <xdr:rowOff>85724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97D0E19C-D890-422E-A7D1-3BEF83D8F9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9657" t="35816" r="39341" b="37909"/>
        <a:stretch/>
      </xdr:blipFill>
      <xdr:spPr>
        <a:xfrm>
          <a:off x="3857626" y="1104899"/>
          <a:ext cx="704850" cy="119062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14</xdr:row>
      <xdr:rowOff>114300</xdr:rowOff>
    </xdr:from>
    <xdr:to>
      <xdr:col>7</xdr:col>
      <xdr:colOff>25033</xdr:colOff>
      <xdr:row>20</xdr:row>
      <xdr:rowOff>57150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B36E99CA-82AA-448D-8738-3E309253CF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95725" y="2828925"/>
          <a:ext cx="758458" cy="1085850"/>
        </a:xfrm>
        <a:prstGeom prst="rect">
          <a:avLst/>
        </a:prstGeom>
      </xdr:spPr>
    </xdr:pic>
    <xdr:clientData/>
  </xdr:twoCellAnchor>
  <xdr:twoCellAnchor>
    <xdr:from>
      <xdr:col>1</xdr:col>
      <xdr:colOff>60081</xdr:colOff>
      <xdr:row>13</xdr:row>
      <xdr:rowOff>38100</xdr:rowOff>
    </xdr:from>
    <xdr:to>
      <xdr:col>6</xdr:col>
      <xdr:colOff>98181</xdr:colOff>
      <xdr:row>24</xdr:row>
      <xdr:rowOff>180975</xdr:rowOff>
    </xdr:to>
    <xdr:graphicFrame macro="">
      <xdr:nvGraphicFramePr>
        <xdr:cNvPr id="37" name="Gráfico 36">
          <a:extLst>
            <a:ext uri="{FF2B5EF4-FFF2-40B4-BE49-F238E27FC236}">
              <a16:creationId xmlns:a16="http://schemas.microsoft.com/office/drawing/2014/main" id="{D4FE3983-B1BD-4EF3-A517-B905BC892E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0</xdr:colOff>
      <xdr:row>1</xdr:row>
      <xdr:rowOff>0</xdr:rowOff>
    </xdr:from>
    <xdr:to>
      <xdr:col>16</xdr:col>
      <xdr:colOff>9525</xdr:colOff>
      <xdr:row>2</xdr:row>
      <xdr:rowOff>219075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es">
              <a:extLst>
                <a:ext uri="{FF2B5EF4-FFF2-40B4-BE49-F238E27FC236}">
                  <a16:creationId xmlns:a16="http://schemas.microsoft.com/office/drawing/2014/main" id="{A8256D67-D706-4B6A-8A0F-CF45446AC9D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247650"/>
              <a:ext cx="11572875" cy="409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PE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4</xdr:row>
      <xdr:rowOff>19050</xdr:rowOff>
    </xdr:from>
    <xdr:to>
      <xdr:col>2</xdr:col>
      <xdr:colOff>9525</xdr:colOff>
      <xdr:row>12</xdr:row>
      <xdr:rowOff>95249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0BC07B6-BA50-46F1-9506-F90D36970F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457200</xdr:colOff>
      <xdr:row>6</xdr:row>
      <xdr:rowOff>152400</xdr:rowOff>
    </xdr:from>
    <xdr:to>
      <xdr:col>1</xdr:col>
      <xdr:colOff>314325</xdr:colOff>
      <xdr:row>8</xdr:row>
      <xdr:rowOff>76201</xdr:rowOff>
    </xdr:to>
    <xdr:sp macro="" textlink="'Tabla Dinamica'!A2">
      <xdr:nvSpPr>
        <xdr:cNvPr id="4" name="CuadroTexto 3">
          <a:extLst>
            <a:ext uri="{FF2B5EF4-FFF2-40B4-BE49-F238E27FC236}">
              <a16:creationId xmlns:a16="http://schemas.microsoft.com/office/drawing/2014/main" id="{335820C4-4E4B-4A49-9B88-8862006DB279}"/>
            </a:ext>
          </a:extLst>
        </xdr:cNvPr>
        <xdr:cNvSpPr txBox="1"/>
      </xdr:nvSpPr>
      <xdr:spPr>
        <a:xfrm>
          <a:off x="457200" y="1400175"/>
          <a:ext cx="619125" cy="3048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65C2C93D-3C9E-4A67-A517-DC9522B1D325}" type="TxLink">
            <a:rPr lang="en-US" sz="1400" b="1" i="0" u="none" strike="noStrike">
              <a:solidFill>
                <a:schemeClr val="accent2">
                  <a:lumMod val="50000"/>
                </a:schemeClr>
              </a:solidFill>
              <a:latin typeface="Calibri"/>
              <a:cs typeface="Calibri"/>
            </a:rPr>
            <a:pPr algn="ctr"/>
            <a:t>17</a:t>
          </a:fld>
          <a:endParaRPr lang="es-PE" sz="1400" b="1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285748</xdr:colOff>
      <xdr:row>8</xdr:row>
      <xdr:rowOff>19050</xdr:rowOff>
    </xdr:from>
    <xdr:to>
      <xdr:col>1</xdr:col>
      <xdr:colOff>571499</xdr:colOff>
      <xdr:row>9</xdr:row>
      <xdr:rowOff>66675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9F315E2F-D6B6-4EC6-A2B1-C21F0EA80692}"/>
            </a:ext>
          </a:extLst>
        </xdr:cNvPr>
        <xdr:cNvSpPr txBox="1"/>
      </xdr:nvSpPr>
      <xdr:spPr>
        <a:xfrm>
          <a:off x="285748" y="1647825"/>
          <a:ext cx="1047751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E" sz="1100" b="1" i="0">
              <a:solidFill>
                <a:schemeClr val="accent2">
                  <a:lumMod val="50000"/>
                </a:schemeClr>
              </a:solidFill>
            </a:rPr>
            <a:t>Trabajadores</a:t>
          </a:r>
        </a:p>
      </xdr:txBody>
    </xdr:sp>
    <xdr:clientData/>
  </xdr:twoCellAnchor>
  <xdr:twoCellAnchor>
    <xdr:from>
      <xdr:col>1</xdr:col>
      <xdr:colOff>634547</xdr:colOff>
      <xdr:row>8</xdr:row>
      <xdr:rowOff>91169</xdr:rowOff>
    </xdr:from>
    <xdr:to>
      <xdr:col>2</xdr:col>
      <xdr:colOff>403225</xdr:colOff>
      <xdr:row>12</xdr:row>
      <xdr:rowOff>41275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C0BA8E3C-B2C6-43D2-B801-39DAD0F78E49}"/>
            </a:ext>
          </a:extLst>
        </xdr:cNvPr>
        <xdr:cNvGrpSpPr/>
      </xdr:nvGrpSpPr>
      <xdr:grpSpPr>
        <a:xfrm>
          <a:off x="1396547" y="1721002"/>
          <a:ext cx="530678" cy="712106"/>
          <a:chOff x="5720264" y="1256266"/>
          <a:chExt cx="2285533" cy="4101733"/>
        </a:xfrm>
      </xdr:grpSpPr>
      <xdr:graphicFrame macro="">
        <xdr:nvGraphicFramePr>
          <xdr:cNvPr id="7" name="Gráfico 6">
            <a:extLst>
              <a:ext uri="{FF2B5EF4-FFF2-40B4-BE49-F238E27FC236}">
                <a16:creationId xmlns:a16="http://schemas.microsoft.com/office/drawing/2014/main" id="{5140ABEA-350C-4222-B167-D450E7573C26}"/>
              </a:ext>
            </a:extLst>
          </xdr:cNvPr>
          <xdr:cNvGraphicFramePr/>
        </xdr:nvGraphicFramePr>
        <xdr:xfrm>
          <a:off x="5720264" y="1256266"/>
          <a:ext cx="2285533" cy="410173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pic>
        <xdr:nvPicPr>
          <xdr:cNvPr id="8" name="Imagen 7">
            <a:extLst>
              <a:ext uri="{FF2B5EF4-FFF2-40B4-BE49-F238E27FC236}">
                <a16:creationId xmlns:a16="http://schemas.microsoft.com/office/drawing/2014/main" id="{501D1F4A-DD95-4E1A-B7B4-F95BB5D9C5A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/>
          <a:srcRect l="50540" t="9170" r="7292" b="5145"/>
          <a:stretch/>
        </xdr:blipFill>
        <xdr:spPr>
          <a:xfrm>
            <a:off x="6056954" y="1936845"/>
            <a:ext cx="1533524" cy="270509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631268</xdr:colOff>
      <xdr:row>4</xdr:row>
      <xdr:rowOff>104322</xdr:rowOff>
    </xdr:from>
    <xdr:to>
      <xdr:col>2</xdr:col>
      <xdr:colOff>435754</xdr:colOff>
      <xdr:row>8</xdr:row>
      <xdr:rowOff>40821</xdr:rowOff>
    </xdr:to>
    <xdr:grpSp>
      <xdr:nvGrpSpPr>
        <xdr:cNvPr id="9" name="Grupo 8">
          <a:extLst>
            <a:ext uri="{FF2B5EF4-FFF2-40B4-BE49-F238E27FC236}">
              <a16:creationId xmlns:a16="http://schemas.microsoft.com/office/drawing/2014/main" id="{42955EFA-41B2-49A0-A1FB-C26C8A31A918}"/>
            </a:ext>
          </a:extLst>
        </xdr:cNvPr>
        <xdr:cNvGrpSpPr/>
      </xdr:nvGrpSpPr>
      <xdr:grpSpPr>
        <a:xfrm>
          <a:off x="1393268" y="972155"/>
          <a:ext cx="566486" cy="698499"/>
          <a:chOff x="2883765" y="105732"/>
          <a:chExt cx="2808137" cy="4023356"/>
        </a:xfrm>
      </xdr:grpSpPr>
      <xdr:graphicFrame macro="">
        <xdr:nvGraphicFramePr>
          <xdr:cNvPr id="10" name="Gráfico 9">
            <a:extLst>
              <a:ext uri="{FF2B5EF4-FFF2-40B4-BE49-F238E27FC236}">
                <a16:creationId xmlns:a16="http://schemas.microsoft.com/office/drawing/2014/main" id="{59F53CFC-60D6-4783-9929-48A20085321A}"/>
              </a:ext>
            </a:extLst>
          </xdr:cNvPr>
          <xdr:cNvGraphicFramePr/>
        </xdr:nvGraphicFramePr>
        <xdr:xfrm>
          <a:off x="2883765" y="105732"/>
          <a:ext cx="2808137" cy="402335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pic>
        <xdr:nvPicPr>
          <xdr:cNvPr id="11" name="Imagen 10">
            <a:extLst>
              <a:ext uri="{FF2B5EF4-FFF2-40B4-BE49-F238E27FC236}">
                <a16:creationId xmlns:a16="http://schemas.microsoft.com/office/drawing/2014/main" id="{762C7A4C-5564-435D-9874-3C56782D3B2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/>
          <a:srcRect l="35212" t="19112" r="35855" b="26295"/>
          <a:stretch/>
        </xdr:blipFill>
        <xdr:spPr>
          <a:xfrm>
            <a:off x="3517175" y="846526"/>
            <a:ext cx="1543056" cy="2486029"/>
          </a:xfrm>
          <a:prstGeom prst="rect">
            <a:avLst/>
          </a:prstGeom>
          <a:ln>
            <a:noFill/>
          </a:ln>
        </xdr:spPr>
      </xdr:pic>
    </xdr:grpSp>
    <xdr:clientData/>
  </xdr:twoCellAnchor>
  <xdr:twoCellAnchor>
    <xdr:from>
      <xdr:col>2</xdr:col>
      <xdr:colOff>333375</xdr:colOff>
      <xdr:row>5</xdr:row>
      <xdr:rowOff>76200</xdr:rowOff>
    </xdr:from>
    <xdr:to>
      <xdr:col>3</xdr:col>
      <xdr:colOff>190500</xdr:colOff>
      <xdr:row>6</xdr:row>
      <xdr:rowOff>123825</xdr:rowOff>
    </xdr:to>
    <xdr:sp macro="" textlink="'Tabla Dinamica'!B14">
      <xdr:nvSpPr>
        <xdr:cNvPr id="12" name="CuadroTexto 11">
          <a:extLst>
            <a:ext uri="{FF2B5EF4-FFF2-40B4-BE49-F238E27FC236}">
              <a16:creationId xmlns:a16="http://schemas.microsoft.com/office/drawing/2014/main" id="{462A4E19-E5E0-4EC7-90D5-CFF6A8178F10}"/>
            </a:ext>
          </a:extLst>
        </xdr:cNvPr>
        <xdr:cNvSpPr txBox="1"/>
      </xdr:nvSpPr>
      <xdr:spPr>
        <a:xfrm>
          <a:off x="1857375" y="1133475"/>
          <a:ext cx="619125" cy="2381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8EE16141-6D8B-4984-A0C5-BB5395CAA255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59%</a:t>
          </a:fld>
          <a:endParaRPr lang="es-PE" sz="1400" b="1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342900</xdr:colOff>
      <xdr:row>9</xdr:row>
      <xdr:rowOff>66676</xdr:rowOff>
    </xdr:from>
    <xdr:to>
      <xdr:col>3</xdr:col>
      <xdr:colOff>200025</xdr:colOff>
      <xdr:row>10</xdr:row>
      <xdr:rowOff>123826</xdr:rowOff>
    </xdr:to>
    <xdr:sp macro="" textlink="'Tabla Dinamica'!B15">
      <xdr:nvSpPr>
        <xdr:cNvPr id="13" name="CuadroTexto 12">
          <a:extLst>
            <a:ext uri="{FF2B5EF4-FFF2-40B4-BE49-F238E27FC236}">
              <a16:creationId xmlns:a16="http://schemas.microsoft.com/office/drawing/2014/main" id="{06854799-BC01-4262-9B9A-B6215FE938C1}"/>
            </a:ext>
          </a:extLst>
        </xdr:cNvPr>
        <xdr:cNvSpPr txBox="1"/>
      </xdr:nvSpPr>
      <xdr:spPr>
        <a:xfrm>
          <a:off x="1866900" y="1885951"/>
          <a:ext cx="619125" cy="247650"/>
        </a:xfrm>
        <a:prstGeom prst="rect">
          <a:avLst/>
        </a:prstGeom>
        <a:solidFill>
          <a:srgbClr val="7030A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48AD7C0A-DD95-4AF3-A7EB-6182798B419F}" type="TxLink">
            <a:rPr lang="en-US" sz="11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41%</a:t>
          </a:fld>
          <a:endParaRPr lang="es-PE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123825</xdr:colOff>
      <xdr:row>6</xdr:row>
      <xdr:rowOff>142875</xdr:rowOff>
    </xdr:from>
    <xdr:to>
      <xdr:col>3</xdr:col>
      <xdr:colOff>476250</xdr:colOff>
      <xdr:row>8</xdr:row>
      <xdr:rowOff>0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024F871-0383-4344-AE4B-F40B51568EAB}"/>
            </a:ext>
          </a:extLst>
        </xdr:cNvPr>
        <xdr:cNvSpPr txBox="1"/>
      </xdr:nvSpPr>
      <xdr:spPr>
        <a:xfrm>
          <a:off x="1647825" y="1390650"/>
          <a:ext cx="1114425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b="1" i="0">
              <a:solidFill>
                <a:schemeClr val="accent2">
                  <a:lumMod val="50000"/>
                </a:schemeClr>
              </a:solidFill>
            </a:rPr>
            <a:t>Administrativos</a:t>
          </a:r>
        </a:p>
      </xdr:txBody>
    </xdr:sp>
    <xdr:clientData/>
  </xdr:twoCellAnchor>
  <xdr:twoCellAnchor>
    <xdr:from>
      <xdr:col>2</xdr:col>
      <xdr:colOff>152399</xdr:colOff>
      <xdr:row>10</xdr:row>
      <xdr:rowOff>104775</xdr:rowOff>
    </xdr:from>
    <xdr:to>
      <xdr:col>3</xdr:col>
      <xdr:colOff>314325</xdr:colOff>
      <xdr:row>11</xdr:row>
      <xdr:rowOff>152400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4019ABD6-4404-4AFC-8DC5-5EA8DFE45181}"/>
            </a:ext>
          </a:extLst>
        </xdr:cNvPr>
        <xdr:cNvSpPr txBox="1"/>
      </xdr:nvSpPr>
      <xdr:spPr>
        <a:xfrm>
          <a:off x="1676399" y="2114550"/>
          <a:ext cx="923926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b="1" i="0">
              <a:solidFill>
                <a:schemeClr val="accent2">
                  <a:lumMod val="50000"/>
                </a:schemeClr>
              </a:solidFill>
            </a:rPr>
            <a:t>Operativos</a:t>
          </a:r>
        </a:p>
      </xdr:txBody>
    </xdr:sp>
    <xdr:clientData/>
  </xdr:twoCellAnchor>
  <xdr:twoCellAnchor>
    <xdr:from>
      <xdr:col>3</xdr:col>
      <xdr:colOff>381000</xdr:colOff>
      <xdr:row>4</xdr:row>
      <xdr:rowOff>123825</xdr:rowOff>
    </xdr:from>
    <xdr:to>
      <xdr:col>4</xdr:col>
      <xdr:colOff>742950</xdr:colOff>
      <xdr:row>11</xdr:row>
      <xdr:rowOff>171450</xdr:rowOff>
    </xdr:to>
    <xdr:grpSp>
      <xdr:nvGrpSpPr>
        <xdr:cNvPr id="21" name="Grupo 20">
          <a:extLst>
            <a:ext uri="{FF2B5EF4-FFF2-40B4-BE49-F238E27FC236}">
              <a16:creationId xmlns:a16="http://schemas.microsoft.com/office/drawing/2014/main" id="{3B36FF9A-3DBF-4826-8899-56F96D502E47}"/>
            </a:ext>
          </a:extLst>
        </xdr:cNvPr>
        <xdr:cNvGrpSpPr/>
      </xdr:nvGrpSpPr>
      <xdr:grpSpPr>
        <a:xfrm>
          <a:off x="2667000" y="991658"/>
          <a:ext cx="1123950" cy="1381125"/>
          <a:chOff x="2619373" y="1076325"/>
          <a:chExt cx="1152527" cy="1381125"/>
        </a:xfrm>
      </xdr:grpSpPr>
      <xdr:sp macro="" textlink="">
        <xdr:nvSpPr>
          <xdr:cNvPr id="16" name="Rectángulo 15">
            <a:extLst>
              <a:ext uri="{FF2B5EF4-FFF2-40B4-BE49-F238E27FC236}">
                <a16:creationId xmlns:a16="http://schemas.microsoft.com/office/drawing/2014/main" id="{F0CFB1E0-575E-4AF3-B706-DFDB8A8EB106}"/>
              </a:ext>
            </a:extLst>
          </xdr:cNvPr>
          <xdr:cNvSpPr/>
        </xdr:nvSpPr>
        <xdr:spPr>
          <a:xfrm>
            <a:off x="2638425" y="1076325"/>
            <a:ext cx="1133475" cy="1381125"/>
          </a:xfrm>
          <a:prstGeom prst="rect">
            <a:avLst/>
          </a:prstGeom>
          <a:solidFill>
            <a:schemeClr val="accent3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PE" sz="1100"/>
          </a:p>
        </xdr:txBody>
      </xdr:sp>
      <xdr:sp macro="" textlink="">
        <xdr:nvSpPr>
          <xdr:cNvPr id="17" name="CuadroTexto 16">
            <a:extLst>
              <a:ext uri="{FF2B5EF4-FFF2-40B4-BE49-F238E27FC236}">
                <a16:creationId xmlns:a16="http://schemas.microsoft.com/office/drawing/2014/main" id="{828BCDFE-E3CC-4BBC-932F-C3578D2F9877}"/>
              </a:ext>
            </a:extLst>
          </xdr:cNvPr>
          <xdr:cNvSpPr txBox="1"/>
        </xdr:nvSpPr>
        <xdr:spPr>
          <a:xfrm>
            <a:off x="2619373" y="1085850"/>
            <a:ext cx="1152527" cy="457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PE" sz="1100" b="1" i="0">
                <a:solidFill>
                  <a:sysClr val="windowText" lastClr="000000"/>
                </a:solidFill>
              </a:rPr>
              <a:t>Dias sin Accidentes</a:t>
            </a:r>
          </a:p>
        </xdr:txBody>
      </xdr:sp>
      <xdr:sp macro="" textlink="'Base de datos'!AD2">
        <xdr:nvSpPr>
          <xdr:cNvPr id="18" name="CuadroTexto 17">
            <a:extLst>
              <a:ext uri="{FF2B5EF4-FFF2-40B4-BE49-F238E27FC236}">
                <a16:creationId xmlns:a16="http://schemas.microsoft.com/office/drawing/2014/main" id="{52129AA8-69B3-42F8-B54C-7BF2962CCF24}"/>
              </a:ext>
            </a:extLst>
          </xdr:cNvPr>
          <xdr:cNvSpPr txBox="1"/>
        </xdr:nvSpPr>
        <xdr:spPr>
          <a:xfrm>
            <a:off x="2914650" y="2124076"/>
            <a:ext cx="619125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3749F6D7-E78B-44A8-9755-AAF365B31D33}" type="TxLink">
              <a:rPr lang="en-US" sz="30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779</a:t>
            </a:fld>
            <a:endParaRPr lang="es-PE" sz="3000" b="1">
              <a:solidFill>
                <a:schemeClr val="accent2">
                  <a:lumMod val="50000"/>
                </a:schemeClr>
              </a:solidFill>
            </a:endParaRPr>
          </a:p>
        </xdr:txBody>
      </xdr:sp>
    </xdr:grpSp>
    <xdr:clientData/>
  </xdr:twoCellAnchor>
  <xdr:twoCellAnchor editAs="oneCell">
    <xdr:from>
      <xdr:col>0</xdr:col>
      <xdr:colOff>19050</xdr:colOff>
      <xdr:row>14</xdr:row>
      <xdr:rowOff>19050</xdr:rowOff>
    </xdr:from>
    <xdr:to>
      <xdr:col>0</xdr:col>
      <xdr:colOff>600075</xdr:colOff>
      <xdr:row>17</xdr:row>
      <xdr:rowOff>28575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652F196F-1872-452B-A8EC-6095B2C0E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990850"/>
          <a:ext cx="581025" cy="581025"/>
        </a:xfrm>
        <a:prstGeom prst="rect">
          <a:avLst/>
        </a:prstGeom>
      </xdr:spPr>
    </xdr:pic>
    <xdr:clientData/>
  </xdr:twoCellAnchor>
  <xdr:twoCellAnchor>
    <xdr:from>
      <xdr:col>0</xdr:col>
      <xdr:colOff>495300</xdr:colOff>
      <xdr:row>14</xdr:row>
      <xdr:rowOff>114300</xdr:rowOff>
    </xdr:from>
    <xdr:to>
      <xdr:col>1</xdr:col>
      <xdr:colOff>352425</xdr:colOff>
      <xdr:row>16</xdr:row>
      <xdr:rowOff>114300</xdr:rowOff>
    </xdr:to>
    <xdr:sp macro="" textlink="'Tabla Dinamica'!D20">
      <xdr:nvSpPr>
        <xdr:cNvPr id="31" name="CuadroTexto 30">
          <a:extLst>
            <a:ext uri="{FF2B5EF4-FFF2-40B4-BE49-F238E27FC236}">
              <a16:creationId xmlns:a16="http://schemas.microsoft.com/office/drawing/2014/main" id="{CD808820-D049-4CBC-A147-810D1CA14D7E}"/>
            </a:ext>
          </a:extLst>
        </xdr:cNvPr>
        <xdr:cNvSpPr txBox="1"/>
      </xdr:nvSpPr>
      <xdr:spPr>
        <a:xfrm>
          <a:off x="495300" y="3086100"/>
          <a:ext cx="619125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1AF74BDB-FBE0-4137-B0F7-5E444597A706}" type="TxLink">
            <a:rPr lang="en-US" sz="1600" b="1" i="0" u="none" strike="noStrike">
              <a:solidFill>
                <a:schemeClr val="accent2">
                  <a:lumMod val="50000"/>
                </a:schemeClr>
              </a:solidFill>
              <a:latin typeface="Calibri"/>
              <a:ea typeface="+mn-ea"/>
              <a:cs typeface="Calibri"/>
            </a:rPr>
            <a:pPr marL="0" indent="0" algn="ctr"/>
            <a:t>64</a:t>
          </a:fld>
          <a:endParaRPr lang="es-PE" sz="1600" b="1" i="0" u="none" strike="noStrike">
            <a:solidFill>
              <a:schemeClr val="accent2">
                <a:lumMod val="50000"/>
              </a:schemeClr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0</xdr:col>
      <xdr:colOff>495300</xdr:colOff>
      <xdr:row>18</xdr:row>
      <xdr:rowOff>19050</xdr:rowOff>
    </xdr:from>
    <xdr:to>
      <xdr:col>1</xdr:col>
      <xdr:colOff>352425</xdr:colOff>
      <xdr:row>20</xdr:row>
      <xdr:rowOff>0</xdr:rowOff>
    </xdr:to>
    <xdr:sp macro="" textlink="'Tabla Dinamica'!D19">
      <xdr:nvSpPr>
        <xdr:cNvPr id="32" name="CuadroTexto 31">
          <a:extLst>
            <a:ext uri="{FF2B5EF4-FFF2-40B4-BE49-F238E27FC236}">
              <a16:creationId xmlns:a16="http://schemas.microsoft.com/office/drawing/2014/main" id="{A13D81FA-3E92-4EA2-A366-BD8CF83876D0}"/>
            </a:ext>
          </a:extLst>
        </xdr:cNvPr>
        <xdr:cNvSpPr txBox="1"/>
      </xdr:nvSpPr>
      <xdr:spPr>
        <a:xfrm>
          <a:off x="495300" y="3752850"/>
          <a:ext cx="61912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67AFF931-767A-4B6D-946E-58536C33634B}" type="TxLink">
            <a:rPr lang="en-US" sz="1600" b="1" i="0" u="none" strike="noStrike">
              <a:solidFill>
                <a:schemeClr val="accent2">
                  <a:lumMod val="50000"/>
                </a:schemeClr>
              </a:solidFill>
              <a:latin typeface="Calibri"/>
              <a:ea typeface="+mn-ea"/>
              <a:cs typeface="Calibri"/>
            </a:rPr>
            <a:pPr marL="0" indent="0" algn="ctr"/>
            <a:t>17</a:t>
          </a:fld>
          <a:endParaRPr lang="es-PE" sz="1600" b="1" i="0" u="none" strike="noStrike">
            <a:solidFill>
              <a:schemeClr val="accent2">
                <a:lumMod val="50000"/>
              </a:schemeClr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0</xdr:col>
      <xdr:colOff>485775</xdr:colOff>
      <xdr:row>21</xdr:row>
      <xdr:rowOff>95250</xdr:rowOff>
    </xdr:from>
    <xdr:to>
      <xdr:col>1</xdr:col>
      <xdr:colOff>342900</xdr:colOff>
      <xdr:row>23</xdr:row>
      <xdr:rowOff>85725</xdr:rowOff>
    </xdr:to>
    <xdr:sp macro="" textlink="'Tabla Dinamica'!D18">
      <xdr:nvSpPr>
        <xdr:cNvPr id="33" name="CuadroTexto 32">
          <a:extLst>
            <a:ext uri="{FF2B5EF4-FFF2-40B4-BE49-F238E27FC236}">
              <a16:creationId xmlns:a16="http://schemas.microsoft.com/office/drawing/2014/main" id="{D34CC99C-182C-4F91-82CF-49C90F673364}"/>
            </a:ext>
          </a:extLst>
        </xdr:cNvPr>
        <xdr:cNvSpPr txBox="1"/>
      </xdr:nvSpPr>
      <xdr:spPr>
        <a:xfrm>
          <a:off x="485775" y="4400550"/>
          <a:ext cx="61912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C4943B33-DCCB-4D04-A326-CE7EECCFF809}" type="TxLink">
            <a:rPr lang="en-US" sz="1600" b="1" i="0" u="none" strike="noStrike">
              <a:solidFill>
                <a:schemeClr val="accent2">
                  <a:lumMod val="50000"/>
                </a:schemeClr>
              </a:solidFill>
              <a:latin typeface="Calibri"/>
              <a:ea typeface="+mn-ea"/>
              <a:cs typeface="Calibri"/>
            </a:rPr>
            <a:pPr marL="0" indent="0" algn="ctr"/>
            <a:t>25</a:t>
          </a:fld>
          <a:endParaRPr lang="es-PE" sz="1600" b="1" i="0" u="none" strike="noStrike">
            <a:solidFill>
              <a:schemeClr val="accent2">
                <a:lumMod val="50000"/>
              </a:schemeClr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2</xdr:col>
      <xdr:colOff>95250</xdr:colOff>
      <xdr:row>14</xdr:row>
      <xdr:rowOff>133350</xdr:rowOff>
    </xdr:from>
    <xdr:to>
      <xdr:col>3</xdr:col>
      <xdr:colOff>628650</xdr:colOff>
      <xdr:row>16</xdr:row>
      <xdr:rowOff>85725</xdr:rowOff>
    </xdr:to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499A1DAB-971F-48A4-B885-9F60D49B9BA2}"/>
            </a:ext>
          </a:extLst>
        </xdr:cNvPr>
        <xdr:cNvSpPr txBox="1"/>
      </xdr:nvSpPr>
      <xdr:spPr>
        <a:xfrm>
          <a:off x="1619250" y="3105150"/>
          <a:ext cx="129540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300" b="1" i="0">
              <a:solidFill>
                <a:sysClr val="windowText" lastClr="000000"/>
              </a:solidFill>
            </a:rPr>
            <a:t>INSPECCIONES</a:t>
          </a:r>
        </a:p>
      </xdr:txBody>
    </xdr:sp>
    <xdr:clientData/>
  </xdr:twoCellAnchor>
  <xdr:twoCellAnchor>
    <xdr:from>
      <xdr:col>2</xdr:col>
      <xdr:colOff>47625</xdr:colOff>
      <xdr:row>18</xdr:row>
      <xdr:rowOff>0</xdr:rowOff>
    </xdr:from>
    <xdr:to>
      <xdr:col>3</xdr:col>
      <xdr:colOff>581025</xdr:colOff>
      <xdr:row>20</xdr:row>
      <xdr:rowOff>76200</xdr:rowOff>
    </xdr:to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AE170259-F161-4FAB-8266-6F8E58FAF0C8}"/>
            </a:ext>
          </a:extLst>
        </xdr:cNvPr>
        <xdr:cNvSpPr txBox="1"/>
      </xdr:nvSpPr>
      <xdr:spPr>
        <a:xfrm>
          <a:off x="1571625" y="3733800"/>
          <a:ext cx="1295400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s-PE" sz="1300" b="1" i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SIMULACROS</a:t>
          </a:r>
        </a:p>
      </xdr:txBody>
    </xdr:sp>
    <xdr:clientData/>
  </xdr:twoCellAnchor>
  <xdr:twoCellAnchor>
    <xdr:from>
      <xdr:col>2</xdr:col>
      <xdr:colOff>114299</xdr:colOff>
      <xdr:row>21</xdr:row>
      <xdr:rowOff>66675</xdr:rowOff>
    </xdr:from>
    <xdr:to>
      <xdr:col>4</xdr:col>
      <xdr:colOff>9524</xdr:colOff>
      <xdr:row>23</xdr:row>
      <xdr:rowOff>142875</xdr:rowOff>
    </xdr:to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82759C96-D14A-4528-A486-ED4A4A783552}"/>
            </a:ext>
          </a:extLst>
        </xdr:cNvPr>
        <xdr:cNvSpPr txBox="1"/>
      </xdr:nvSpPr>
      <xdr:spPr>
        <a:xfrm>
          <a:off x="1638299" y="4371975"/>
          <a:ext cx="1419225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s-PE" sz="1300" b="1" i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CAPACITACIONES</a:t>
          </a:r>
        </a:p>
      </xdr:txBody>
    </xdr:sp>
    <xdr:clientData/>
  </xdr:twoCellAnchor>
  <xdr:twoCellAnchor>
    <xdr:from>
      <xdr:col>7</xdr:col>
      <xdr:colOff>314326</xdr:colOff>
      <xdr:row>3</xdr:row>
      <xdr:rowOff>133350</xdr:rowOff>
    </xdr:from>
    <xdr:to>
      <xdr:col>12</xdr:col>
      <xdr:colOff>47626</xdr:colOff>
      <xdr:row>12</xdr:row>
      <xdr:rowOff>147637</xdr:rowOff>
    </xdr:to>
    <xdr:graphicFrame macro="">
      <xdr:nvGraphicFramePr>
        <xdr:cNvPr id="42" name="Gráfico 41">
          <a:extLst>
            <a:ext uri="{FF2B5EF4-FFF2-40B4-BE49-F238E27FC236}">
              <a16:creationId xmlns:a16="http://schemas.microsoft.com/office/drawing/2014/main" id="{8A206474-73D4-47D0-A0B5-6914869C95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457200</xdr:colOff>
      <xdr:row>8</xdr:row>
      <xdr:rowOff>142875</xdr:rowOff>
    </xdr:from>
    <xdr:to>
      <xdr:col>7</xdr:col>
      <xdr:colOff>314325</xdr:colOff>
      <xdr:row>10</xdr:row>
      <xdr:rowOff>47625</xdr:rowOff>
    </xdr:to>
    <xdr:sp macro="" textlink="'Tabla Dinamica'!F2">
      <xdr:nvSpPr>
        <xdr:cNvPr id="43" name="CuadroTexto 42">
          <a:extLst>
            <a:ext uri="{FF2B5EF4-FFF2-40B4-BE49-F238E27FC236}">
              <a16:creationId xmlns:a16="http://schemas.microsoft.com/office/drawing/2014/main" id="{B281D491-70CA-471F-AAAF-4528FE4DDDF3}"/>
            </a:ext>
          </a:extLst>
        </xdr:cNvPr>
        <xdr:cNvSpPr txBox="1"/>
      </xdr:nvSpPr>
      <xdr:spPr>
        <a:xfrm>
          <a:off x="4324350" y="1771650"/>
          <a:ext cx="6191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B979C36C-C710-499F-B494-9EF5DAD900CC}" type="TxLink">
            <a:rPr lang="en-US" sz="3000" b="1" i="0" u="none" strike="noStrike">
              <a:solidFill>
                <a:srgbClr val="000000"/>
              </a:solidFill>
              <a:latin typeface="Calibri"/>
              <a:ea typeface="+mn-ea"/>
              <a:cs typeface="Calibri"/>
            </a:rPr>
            <a:pPr marL="0" indent="0" algn="ctr"/>
            <a:t>1</a:t>
          </a:fld>
          <a:endParaRPr lang="es-PE" sz="3000" b="1" i="0" u="none" strike="noStrike">
            <a:solidFill>
              <a:srgbClr val="000000"/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6</xdr:col>
      <xdr:colOff>209550</xdr:colOff>
      <xdr:row>10</xdr:row>
      <xdr:rowOff>95250</xdr:rowOff>
    </xdr:from>
    <xdr:to>
      <xdr:col>7</xdr:col>
      <xdr:colOff>561975</xdr:colOff>
      <xdr:row>11</xdr:row>
      <xdr:rowOff>142875</xdr:rowOff>
    </xdr:to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82A24925-A55A-4996-B8A9-E62F184EC77E}"/>
            </a:ext>
          </a:extLst>
        </xdr:cNvPr>
        <xdr:cNvSpPr txBox="1"/>
      </xdr:nvSpPr>
      <xdr:spPr>
        <a:xfrm>
          <a:off x="4076700" y="2105025"/>
          <a:ext cx="1114425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b="1" i="0">
              <a:solidFill>
                <a:srgbClr val="FF0000"/>
              </a:solidFill>
            </a:rPr>
            <a:t>ACCIDENTES</a:t>
          </a:r>
        </a:p>
      </xdr:txBody>
    </xdr:sp>
    <xdr:clientData/>
  </xdr:twoCellAnchor>
  <xdr:twoCellAnchor>
    <xdr:from>
      <xdr:col>8</xdr:col>
      <xdr:colOff>152400</xdr:colOff>
      <xdr:row>4</xdr:row>
      <xdr:rowOff>152400</xdr:rowOff>
    </xdr:from>
    <xdr:to>
      <xdr:col>9</xdr:col>
      <xdr:colOff>76200</xdr:colOff>
      <xdr:row>6</xdr:row>
      <xdr:rowOff>104775</xdr:rowOff>
    </xdr:to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F8851D2B-3D6D-4377-9395-9BA8400C4821}"/>
            </a:ext>
          </a:extLst>
        </xdr:cNvPr>
        <xdr:cNvSpPr txBox="1"/>
      </xdr:nvSpPr>
      <xdr:spPr>
        <a:xfrm>
          <a:off x="5543550" y="1019175"/>
          <a:ext cx="68580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300" b="1" i="0">
              <a:solidFill>
                <a:schemeClr val="bg1"/>
              </a:solidFill>
            </a:rPr>
            <a:t>OTROS</a:t>
          </a:r>
        </a:p>
      </xdr:txBody>
    </xdr:sp>
    <xdr:clientData/>
  </xdr:twoCellAnchor>
  <xdr:twoCellAnchor>
    <xdr:from>
      <xdr:col>8</xdr:col>
      <xdr:colOff>142874</xdr:colOff>
      <xdr:row>7</xdr:row>
      <xdr:rowOff>76200</xdr:rowOff>
    </xdr:from>
    <xdr:to>
      <xdr:col>10</xdr:col>
      <xdr:colOff>114299</xdr:colOff>
      <xdr:row>9</xdr:row>
      <xdr:rowOff>28575</xdr:rowOff>
    </xdr:to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B1FAF234-DC65-419D-A111-A978F85E516B}"/>
            </a:ext>
          </a:extLst>
        </xdr:cNvPr>
        <xdr:cNvSpPr txBox="1"/>
      </xdr:nvSpPr>
      <xdr:spPr>
        <a:xfrm>
          <a:off x="5534024" y="1514475"/>
          <a:ext cx="149542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300" b="1" i="0">
              <a:solidFill>
                <a:schemeClr val="bg1"/>
              </a:solidFill>
            </a:rPr>
            <a:t>ADMINISTRATIVOS</a:t>
          </a:r>
        </a:p>
      </xdr:txBody>
    </xdr:sp>
    <xdr:clientData/>
  </xdr:twoCellAnchor>
  <xdr:twoCellAnchor>
    <xdr:from>
      <xdr:col>8</xdr:col>
      <xdr:colOff>142875</xdr:colOff>
      <xdr:row>9</xdr:row>
      <xdr:rowOff>133350</xdr:rowOff>
    </xdr:from>
    <xdr:to>
      <xdr:col>9</xdr:col>
      <xdr:colOff>485775</xdr:colOff>
      <xdr:row>11</xdr:row>
      <xdr:rowOff>85725</xdr:rowOff>
    </xdr:to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367B1CEC-441D-43A7-88F9-47FF3B38EB98}"/>
            </a:ext>
          </a:extLst>
        </xdr:cNvPr>
        <xdr:cNvSpPr txBox="1"/>
      </xdr:nvSpPr>
      <xdr:spPr>
        <a:xfrm>
          <a:off x="5534025" y="1952625"/>
          <a:ext cx="110490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300" b="1" i="0">
              <a:solidFill>
                <a:schemeClr val="bg1"/>
              </a:solidFill>
            </a:rPr>
            <a:t>OPERATIVOS</a:t>
          </a:r>
        </a:p>
      </xdr:txBody>
    </xdr:sp>
    <xdr:clientData/>
  </xdr:twoCellAnchor>
  <xdr:twoCellAnchor editAs="oneCell">
    <xdr:from>
      <xdr:col>7</xdr:col>
      <xdr:colOff>478501</xdr:colOff>
      <xdr:row>4</xdr:row>
      <xdr:rowOff>114300</xdr:rowOff>
    </xdr:from>
    <xdr:to>
      <xdr:col>7</xdr:col>
      <xdr:colOff>616960</xdr:colOff>
      <xdr:row>6</xdr:row>
      <xdr:rowOff>104775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C9732C23-8539-45AA-A86B-DDD5F3C94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107651" y="981075"/>
          <a:ext cx="138459" cy="371475"/>
        </a:xfrm>
        <a:prstGeom prst="rect">
          <a:avLst/>
        </a:prstGeom>
      </xdr:spPr>
    </xdr:pic>
    <xdr:clientData/>
  </xdr:twoCellAnchor>
  <xdr:twoCellAnchor editAs="oneCell">
    <xdr:from>
      <xdr:col>7</xdr:col>
      <xdr:colOff>478501</xdr:colOff>
      <xdr:row>7</xdr:row>
      <xdr:rowOff>47625</xdr:rowOff>
    </xdr:from>
    <xdr:to>
      <xdr:col>7</xdr:col>
      <xdr:colOff>616960</xdr:colOff>
      <xdr:row>9</xdr:row>
      <xdr:rowOff>38100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B2CF7A00-E8E4-49E4-833A-4FA52AF63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107651" y="1485900"/>
          <a:ext cx="138459" cy="371475"/>
        </a:xfrm>
        <a:prstGeom prst="rect">
          <a:avLst/>
        </a:prstGeom>
      </xdr:spPr>
    </xdr:pic>
    <xdr:clientData/>
  </xdr:twoCellAnchor>
  <xdr:twoCellAnchor editAs="oneCell">
    <xdr:from>
      <xdr:col>7</xdr:col>
      <xdr:colOff>488026</xdr:colOff>
      <xdr:row>9</xdr:row>
      <xdr:rowOff>171450</xdr:rowOff>
    </xdr:from>
    <xdr:to>
      <xdr:col>7</xdr:col>
      <xdr:colOff>626485</xdr:colOff>
      <xdr:row>11</xdr:row>
      <xdr:rowOff>161925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6DA4E801-D727-497F-8C76-B604658F7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117176" y="1990725"/>
          <a:ext cx="138459" cy="371475"/>
        </a:xfrm>
        <a:prstGeom prst="rect">
          <a:avLst/>
        </a:prstGeom>
      </xdr:spPr>
    </xdr:pic>
    <xdr:clientData/>
  </xdr:twoCellAnchor>
  <xdr:twoCellAnchor>
    <xdr:from>
      <xdr:col>6</xdr:col>
      <xdr:colOff>571500</xdr:colOff>
      <xdr:row>18</xdr:row>
      <xdr:rowOff>57150</xdr:rowOff>
    </xdr:from>
    <xdr:to>
      <xdr:col>7</xdr:col>
      <xdr:colOff>428625</xdr:colOff>
      <xdr:row>19</xdr:row>
      <xdr:rowOff>152400</xdr:rowOff>
    </xdr:to>
    <xdr:sp macro="" textlink="'Tabla Dinamica'!J2">
      <xdr:nvSpPr>
        <xdr:cNvPr id="56" name="CuadroTexto 55">
          <a:extLst>
            <a:ext uri="{FF2B5EF4-FFF2-40B4-BE49-F238E27FC236}">
              <a16:creationId xmlns:a16="http://schemas.microsoft.com/office/drawing/2014/main" id="{E57BCFFF-3E54-44FB-AA75-9F7D93FD3D30}"/>
            </a:ext>
          </a:extLst>
        </xdr:cNvPr>
        <xdr:cNvSpPr txBox="1"/>
      </xdr:nvSpPr>
      <xdr:spPr>
        <a:xfrm>
          <a:off x="4438650" y="3600450"/>
          <a:ext cx="6191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BE445714-3ADF-4E4A-BF83-47D4DC7D58FD}" type="TxLink">
            <a:rPr lang="en-US" sz="3000" b="1" i="0" u="none" strike="noStrike">
              <a:solidFill>
                <a:srgbClr val="000000"/>
              </a:solidFill>
              <a:latin typeface="Calibri"/>
              <a:ea typeface="+mn-ea"/>
              <a:cs typeface="Calibri"/>
            </a:rPr>
            <a:pPr marL="0" indent="0" algn="ctr"/>
            <a:t>7</a:t>
          </a:fld>
          <a:endParaRPr lang="es-PE" sz="3000" b="1" i="0" u="none" strike="noStrike">
            <a:solidFill>
              <a:srgbClr val="000000"/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6</xdr:col>
      <xdr:colOff>114301</xdr:colOff>
      <xdr:row>21</xdr:row>
      <xdr:rowOff>180975</xdr:rowOff>
    </xdr:from>
    <xdr:to>
      <xdr:col>7</xdr:col>
      <xdr:colOff>457201</xdr:colOff>
      <xdr:row>24</xdr:row>
      <xdr:rowOff>38100</xdr:rowOff>
    </xdr:to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4F42BCBB-17C8-46CF-8353-0C31AAC34F28}"/>
            </a:ext>
          </a:extLst>
        </xdr:cNvPr>
        <xdr:cNvSpPr txBox="1"/>
      </xdr:nvSpPr>
      <xdr:spPr>
        <a:xfrm>
          <a:off x="3981451" y="4295775"/>
          <a:ext cx="1104900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b="1" i="0">
              <a:solidFill>
                <a:schemeClr val="tx1"/>
              </a:solidFill>
            </a:rPr>
            <a:t>ACTOS INSEGUROS</a:t>
          </a:r>
        </a:p>
      </xdr:txBody>
    </xdr:sp>
    <xdr:clientData/>
  </xdr:twoCellAnchor>
  <xdr:twoCellAnchor>
    <xdr:from>
      <xdr:col>7</xdr:col>
      <xdr:colOff>333375</xdr:colOff>
      <xdr:row>13</xdr:row>
      <xdr:rowOff>95250</xdr:rowOff>
    </xdr:from>
    <xdr:to>
      <xdr:col>12</xdr:col>
      <xdr:colOff>66676</xdr:colOff>
      <xdr:row>21</xdr:row>
      <xdr:rowOff>85726</xdr:rowOff>
    </xdr:to>
    <xdr:graphicFrame macro="">
      <xdr:nvGraphicFramePr>
        <xdr:cNvPr id="58" name="Gráfico 57">
          <a:extLst>
            <a:ext uri="{FF2B5EF4-FFF2-40B4-BE49-F238E27FC236}">
              <a16:creationId xmlns:a16="http://schemas.microsoft.com/office/drawing/2014/main" id="{CC59A6E1-A8CB-41D3-8D2E-BF882046F6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7</xdr:col>
      <xdr:colOff>495301</xdr:colOff>
      <xdr:row>14</xdr:row>
      <xdr:rowOff>47625</xdr:rowOff>
    </xdr:from>
    <xdr:to>
      <xdr:col>7</xdr:col>
      <xdr:colOff>638175</xdr:colOff>
      <xdr:row>16</xdr:row>
      <xdr:rowOff>49946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0AD3A68A-58AC-40F7-B649-5ACAFA86E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124451" y="2828925"/>
          <a:ext cx="142874" cy="383321"/>
        </a:xfrm>
        <a:prstGeom prst="rect">
          <a:avLst/>
        </a:prstGeom>
      </xdr:spPr>
    </xdr:pic>
    <xdr:clientData/>
  </xdr:twoCellAnchor>
  <xdr:twoCellAnchor editAs="oneCell">
    <xdr:from>
      <xdr:col>7</xdr:col>
      <xdr:colOff>485776</xdr:colOff>
      <xdr:row>16</xdr:row>
      <xdr:rowOff>85725</xdr:rowOff>
    </xdr:from>
    <xdr:to>
      <xdr:col>7</xdr:col>
      <xdr:colOff>628650</xdr:colOff>
      <xdr:row>18</xdr:row>
      <xdr:rowOff>88046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45560530-5B82-4C21-ADB5-CE8BD33F0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114926" y="3248025"/>
          <a:ext cx="142874" cy="383321"/>
        </a:xfrm>
        <a:prstGeom prst="rect">
          <a:avLst/>
        </a:prstGeom>
      </xdr:spPr>
    </xdr:pic>
    <xdr:clientData/>
  </xdr:twoCellAnchor>
  <xdr:twoCellAnchor editAs="oneCell">
    <xdr:from>
      <xdr:col>7</xdr:col>
      <xdr:colOff>495301</xdr:colOff>
      <xdr:row>18</xdr:row>
      <xdr:rowOff>114300</xdr:rowOff>
    </xdr:from>
    <xdr:to>
      <xdr:col>7</xdr:col>
      <xdr:colOff>638175</xdr:colOff>
      <xdr:row>20</xdr:row>
      <xdr:rowOff>116621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7CE453EF-E9EE-433D-89E8-BD4AB8252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124451" y="3657600"/>
          <a:ext cx="142874" cy="383321"/>
        </a:xfrm>
        <a:prstGeom prst="rect">
          <a:avLst/>
        </a:prstGeom>
      </xdr:spPr>
    </xdr:pic>
    <xdr:clientData/>
  </xdr:twoCellAnchor>
  <xdr:twoCellAnchor>
    <xdr:from>
      <xdr:col>8</xdr:col>
      <xdr:colOff>104775</xdr:colOff>
      <xdr:row>14</xdr:row>
      <xdr:rowOff>66675</xdr:rowOff>
    </xdr:from>
    <xdr:to>
      <xdr:col>9</xdr:col>
      <xdr:colOff>28575</xdr:colOff>
      <xdr:row>16</xdr:row>
      <xdr:rowOff>19050</xdr:rowOff>
    </xdr:to>
    <xdr:sp macro="" textlink="">
      <xdr:nvSpPr>
        <xdr:cNvPr id="64" name="CuadroTexto 63">
          <a:extLst>
            <a:ext uri="{FF2B5EF4-FFF2-40B4-BE49-F238E27FC236}">
              <a16:creationId xmlns:a16="http://schemas.microsoft.com/office/drawing/2014/main" id="{9E2A3FF7-ED14-4634-B872-9E06653A6435}"/>
            </a:ext>
          </a:extLst>
        </xdr:cNvPr>
        <xdr:cNvSpPr txBox="1"/>
      </xdr:nvSpPr>
      <xdr:spPr>
        <a:xfrm>
          <a:off x="5495925" y="2847975"/>
          <a:ext cx="68580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300" b="1" i="0">
              <a:solidFill>
                <a:schemeClr val="accent1">
                  <a:lumMod val="50000"/>
                </a:schemeClr>
              </a:solidFill>
            </a:rPr>
            <a:t>OTROS</a:t>
          </a:r>
        </a:p>
      </xdr:txBody>
    </xdr:sp>
    <xdr:clientData/>
  </xdr:twoCellAnchor>
  <xdr:twoCellAnchor>
    <xdr:from>
      <xdr:col>8</xdr:col>
      <xdr:colOff>95249</xdr:colOff>
      <xdr:row>16</xdr:row>
      <xdr:rowOff>85725</xdr:rowOff>
    </xdr:from>
    <xdr:to>
      <xdr:col>10</xdr:col>
      <xdr:colOff>66674</xdr:colOff>
      <xdr:row>18</xdr:row>
      <xdr:rowOff>38100</xdr:rowOff>
    </xdr:to>
    <xdr:sp macro="" textlink="">
      <xdr:nvSpPr>
        <xdr:cNvPr id="65" name="CuadroTexto 64">
          <a:extLst>
            <a:ext uri="{FF2B5EF4-FFF2-40B4-BE49-F238E27FC236}">
              <a16:creationId xmlns:a16="http://schemas.microsoft.com/office/drawing/2014/main" id="{66EBFCDE-2E5C-4588-B91E-471636BF2516}"/>
            </a:ext>
          </a:extLst>
        </xdr:cNvPr>
        <xdr:cNvSpPr txBox="1"/>
      </xdr:nvSpPr>
      <xdr:spPr>
        <a:xfrm>
          <a:off x="5486399" y="3248025"/>
          <a:ext cx="149542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s-PE" sz="1300" b="1" i="0">
              <a:solidFill>
                <a:schemeClr val="accent1">
                  <a:lumMod val="50000"/>
                </a:schemeClr>
              </a:solidFill>
              <a:latin typeface="+mn-lt"/>
              <a:ea typeface="+mn-ea"/>
              <a:cs typeface="+mn-cs"/>
            </a:rPr>
            <a:t>ADMINISTRATIVOS</a:t>
          </a:r>
        </a:p>
      </xdr:txBody>
    </xdr:sp>
    <xdr:clientData/>
  </xdr:twoCellAnchor>
  <xdr:twoCellAnchor>
    <xdr:from>
      <xdr:col>8</xdr:col>
      <xdr:colOff>66675</xdr:colOff>
      <xdr:row>18</xdr:row>
      <xdr:rowOff>152400</xdr:rowOff>
    </xdr:from>
    <xdr:to>
      <xdr:col>9</xdr:col>
      <xdr:colOff>409575</xdr:colOff>
      <xdr:row>20</xdr:row>
      <xdr:rowOff>104775</xdr:rowOff>
    </xdr:to>
    <xdr:sp macro="" textlink="">
      <xdr:nvSpPr>
        <xdr:cNvPr id="66" name="CuadroTexto 65">
          <a:extLst>
            <a:ext uri="{FF2B5EF4-FFF2-40B4-BE49-F238E27FC236}">
              <a16:creationId xmlns:a16="http://schemas.microsoft.com/office/drawing/2014/main" id="{C2ECCAD9-C6C2-44A4-8B0E-3683FFB56EC2}"/>
            </a:ext>
          </a:extLst>
        </xdr:cNvPr>
        <xdr:cNvSpPr txBox="1"/>
      </xdr:nvSpPr>
      <xdr:spPr>
        <a:xfrm>
          <a:off x="5457825" y="3695700"/>
          <a:ext cx="110490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s-PE" sz="1300" b="1" i="0">
              <a:solidFill>
                <a:schemeClr val="accent1">
                  <a:lumMod val="50000"/>
                </a:schemeClr>
              </a:solidFill>
              <a:latin typeface="+mn-lt"/>
              <a:ea typeface="+mn-ea"/>
              <a:cs typeface="+mn-cs"/>
            </a:rPr>
            <a:t>OPERATIVOS</a:t>
          </a:r>
        </a:p>
      </xdr:txBody>
    </xdr:sp>
    <xdr:clientData/>
  </xdr:twoCellAnchor>
  <xdr:twoCellAnchor>
    <xdr:from>
      <xdr:col>7</xdr:col>
      <xdr:colOff>523873</xdr:colOff>
      <xdr:row>22</xdr:row>
      <xdr:rowOff>38099</xdr:rowOff>
    </xdr:from>
    <xdr:to>
      <xdr:col>8</xdr:col>
      <xdr:colOff>247648</xdr:colOff>
      <xdr:row>23</xdr:row>
      <xdr:rowOff>133349</xdr:rowOff>
    </xdr:to>
    <xdr:sp macro="" textlink="">
      <xdr:nvSpPr>
        <xdr:cNvPr id="72" name="Trapecio 71">
          <a:extLst>
            <a:ext uri="{FF2B5EF4-FFF2-40B4-BE49-F238E27FC236}">
              <a16:creationId xmlns:a16="http://schemas.microsoft.com/office/drawing/2014/main" id="{A7348EA3-0BB4-45C7-B342-680B0BB325D4}"/>
            </a:ext>
          </a:extLst>
        </xdr:cNvPr>
        <xdr:cNvSpPr/>
      </xdr:nvSpPr>
      <xdr:spPr>
        <a:xfrm rot="10800000">
          <a:off x="5153023" y="4352924"/>
          <a:ext cx="485775" cy="285750"/>
        </a:xfrm>
        <a:prstGeom prst="trapezoid">
          <a:avLst/>
        </a:prstGeom>
        <a:solidFill>
          <a:schemeClr val="accent5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7</xdr:col>
      <xdr:colOff>438150</xdr:colOff>
      <xdr:row>22</xdr:row>
      <xdr:rowOff>47625</xdr:rowOff>
    </xdr:from>
    <xdr:to>
      <xdr:col>8</xdr:col>
      <xdr:colOff>295275</xdr:colOff>
      <xdr:row>23</xdr:row>
      <xdr:rowOff>142875</xdr:rowOff>
    </xdr:to>
    <xdr:sp macro="" textlink="'Tabla Dinamica'!D2">
      <xdr:nvSpPr>
        <xdr:cNvPr id="74" name="CuadroTexto 73">
          <a:extLst>
            <a:ext uri="{FF2B5EF4-FFF2-40B4-BE49-F238E27FC236}">
              <a16:creationId xmlns:a16="http://schemas.microsoft.com/office/drawing/2014/main" id="{5600484C-7FB5-49BD-9305-03E58A2CAF0A}"/>
            </a:ext>
          </a:extLst>
        </xdr:cNvPr>
        <xdr:cNvSpPr txBox="1"/>
      </xdr:nvSpPr>
      <xdr:spPr>
        <a:xfrm>
          <a:off x="5067300" y="4362450"/>
          <a:ext cx="6191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878A982B-FCC6-436D-8485-768F13399FCD}" type="TxLink">
            <a:rPr lang="en-US" sz="1800" b="1" i="0" u="none" strike="noStrike">
              <a:solidFill>
                <a:schemeClr val="bg1"/>
              </a:solidFill>
              <a:latin typeface="Calibri"/>
              <a:ea typeface="+mn-ea"/>
              <a:cs typeface="Calibri"/>
            </a:rPr>
            <a:pPr marL="0" indent="0" algn="ctr"/>
            <a:t>38</a:t>
          </a:fld>
          <a:endParaRPr lang="es-PE" sz="1800" b="1" i="0" u="none" strike="noStrike">
            <a:solidFill>
              <a:schemeClr val="bg1"/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8</xdr:col>
      <xdr:colOff>342898</xdr:colOff>
      <xdr:row>22</xdr:row>
      <xdr:rowOff>28574</xdr:rowOff>
    </xdr:from>
    <xdr:to>
      <xdr:col>9</xdr:col>
      <xdr:colOff>66673</xdr:colOff>
      <xdr:row>23</xdr:row>
      <xdr:rowOff>133349</xdr:rowOff>
    </xdr:to>
    <xdr:sp macro="" textlink="">
      <xdr:nvSpPr>
        <xdr:cNvPr id="77" name="Trapecio 76">
          <a:extLst>
            <a:ext uri="{FF2B5EF4-FFF2-40B4-BE49-F238E27FC236}">
              <a16:creationId xmlns:a16="http://schemas.microsoft.com/office/drawing/2014/main" id="{B034770D-42CC-4CE2-A142-209BB5D78CC2}"/>
            </a:ext>
          </a:extLst>
        </xdr:cNvPr>
        <xdr:cNvSpPr/>
      </xdr:nvSpPr>
      <xdr:spPr>
        <a:xfrm rot="10800000">
          <a:off x="5734048" y="4343399"/>
          <a:ext cx="485775" cy="295275"/>
        </a:xfrm>
        <a:prstGeom prst="trapezoid">
          <a:avLst/>
        </a:prstGeom>
        <a:solidFill>
          <a:schemeClr val="accent5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8</xdr:col>
      <xdr:colOff>276225</xdr:colOff>
      <xdr:row>22</xdr:row>
      <xdr:rowOff>47625</xdr:rowOff>
    </xdr:from>
    <xdr:to>
      <xdr:col>9</xdr:col>
      <xdr:colOff>133350</xdr:colOff>
      <xdr:row>23</xdr:row>
      <xdr:rowOff>142875</xdr:rowOff>
    </xdr:to>
    <xdr:sp macro="" textlink="'Tabla Dinamica'!E2">
      <xdr:nvSpPr>
        <xdr:cNvPr id="78" name="CuadroTexto 77">
          <a:extLst>
            <a:ext uri="{FF2B5EF4-FFF2-40B4-BE49-F238E27FC236}">
              <a16:creationId xmlns:a16="http://schemas.microsoft.com/office/drawing/2014/main" id="{F06617BF-A40F-43B2-8092-2F4E604B35AF}"/>
            </a:ext>
          </a:extLst>
        </xdr:cNvPr>
        <xdr:cNvSpPr txBox="1"/>
      </xdr:nvSpPr>
      <xdr:spPr>
        <a:xfrm>
          <a:off x="5667375" y="4362450"/>
          <a:ext cx="6191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B6523D82-0844-4793-8FFC-93A730A16885}" type="TxLink">
            <a:rPr lang="en-US" sz="1800" b="1" i="0" u="none" strike="noStrike">
              <a:solidFill>
                <a:schemeClr val="bg1"/>
              </a:solidFill>
              <a:latin typeface="Calibri"/>
              <a:ea typeface="+mn-ea"/>
              <a:cs typeface="Calibri"/>
            </a:rPr>
            <a:pPr marL="0" indent="0" algn="ctr"/>
            <a:t>63</a:t>
          </a:fld>
          <a:endParaRPr lang="es-PE" sz="1800" b="1" i="0" u="none" strike="noStrike">
            <a:solidFill>
              <a:schemeClr val="bg1"/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9</xdr:col>
      <xdr:colOff>19051</xdr:colOff>
      <xdr:row>21</xdr:row>
      <xdr:rowOff>171450</xdr:rowOff>
    </xdr:from>
    <xdr:to>
      <xdr:col>10</xdr:col>
      <xdr:colOff>361951</xdr:colOff>
      <xdr:row>24</xdr:row>
      <xdr:rowOff>28575</xdr:rowOff>
    </xdr:to>
    <xdr:sp macro="" textlink="">
      <xdr:nvSpPr>
        <xdr:cNvPr id="79" name="CuadroTexto 78">
          <a:extLst>
            <a:ext uri="{FF2B5EF4-FFF2-40B4-BE49-F238E27FC236}">
              <a16:creationId xmlns:a16="http://schemas.microsoft.com/office/drawing/2014/main" id="{9358E86D-6523-4DDC-9F7B-FCB41CCF76B1}"/>
            </a:ext>
          </a:extLst>
        </xdr:cNvPr>
        <xdr:cNvSpPr txBox="1"/>
      </xdr:nvSpPr>
      <xdr:spPr>
        <a:xfrm>
          <a:off x="6172201" y="4286250"/>
          <a:ext cx="1104900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b="1" i="0">
              <a:solidFill>
                <a:schemeClr val="tx1"/>
              </a:solidFill>
            </a:rPr>
            <a:t>CONDICIONES INSEGURAS</a:t>
          </a:r>
        </a:p>
      </xdr:txBody>
    </xdr:sp>
    <xdr:clientData/>
  </xdr:twoCellAnchor>
  <xdr:twoCellAnchor>
    <xdr:from>
      <xdr:col>12</xdr:col>
      <xdr:colOff>142875</xdr:colOff>
      <xdr:row>4</xdr:row>
      <xdr:rowOff>38100</xdr:rowOff>
    </xdr:from>
    <xdr:to>
      <xdr:col>13</xdr:col>
      <xdr:colOff>314325</xdr:colOff>
      <xdr:row>11</xdr:row>
      <xdr:rowOff>171450</xdr:rowOff>
    </xdr:to>
    <xdr:sp macro="" textlink="">
      <xdr:nvSpPr>
        <xdr:cNvPr id="80" name="Diagrama de flujo: proceso alternativo 79">
          <a:extLst>
            <a:ext uri="{FF2B5EF4-FFF2-40B4-BE49-F238E27FC236}">
              <a16:creationId xmlns:a16="http://schemas.microsoft.com/office/drawing/2014/main" id="{93213EF0-6110-47E9-B076-6F32DC4325AE}"/>
            </a:ext>
          </a:extLst>
        </xdr:cNvPr>
        <xdr:cNvSpPr/>
      </xdr:nvSpPr>
      <xdr:spPr>
        <a:xfrm>
          <a:off x="7896225" y="904875"/>
          <a:ext cx="1019175" cy="1466850"/>
        </a:xfrm>
        <a:prstGeom prst="flowChartAlternateProcess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13</xdr:col>
      <xdr:colOff>428625</xdr:colOff>
      <xdr:row>4</xdr:row>
      <xdr:rowOff>38100</xdr:rowOff>
    </xdr:from>
    <xdr:to>
      <xdr:col>14</xdr:col>
      <xdr:colOff>600075</xdr:colOff>
      <xdr:row>11</xdr:row>
      <xdr:rowOff>171450</xdr:rowOff>
    </xdr:to>
    <xdr:sp macro="" textlink="">
      <xdr:nvSpPr>
        <xdr:cNvPr id="81" name="Diagrama de flujo: proceso alternativo 80">
          <a:extLst>
            <a:ext uri="{FF2B5EF4-FFF2-40B4-BE49-F238E27FC236}">
              <a16:creationId xmlns:a16="http://schemas.microsoft.com/office/drawing/2014/main" id="{8EF422EC-7AE4-412E-B796-EF7829CA2C97}"/>
            </a:ext>
          </a:extLst>
        </xdr:cNvPr>
        <xdr:cNvSpPr/>
      </xdr:nvSpPr>
      <xdr:spPr>
        <a:xfrm>
          <a:off x="9029700" y="904875"/>
          <a:ext cx="1019175" cy="1466850"/>
        </a:xfrm>
        <a:prstGeom prst="flowChartAlternateProcess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14</xdr:col>
      <xdr:colOff>704850</xdr:colOff>
      <xdr:row>4</xdr:row>
      <xdr:rowOff>28575</xdr:rowOff>
    </xdr:from>
    <xdr:to>
      <xdr:col>15</xdr:col>
      <xdr:colOff>838200</xdr:colOff>
      <xdr:row>11</xdr:row>
      <xdr:rowOff>161925</xdr:rowOff>
    </xdr:to>
    <xdr:sp macro="" textlink="">
      <xdr:nvSpPr>
        <xdr:cNvPr id="82" name="Diagrama de flujo: proceso alternativo 81">
          <a:extLst>
            <a:ext uri="{FF2B5EF4-FFF2-40B4-BE49-F238E27FC236}">
              <a16:creationId xmlns:a16="http://schemas.microsoft.com/office/drawing/2014/main" id="{4C2C582F-C8C3-420F-87EE-CFF66244CE7B}"/>
            </a:ext>
          </a:extLst>
        </xdr:cNvPr>
        <xdr:cNvSpPr/>
      </xdr:nvSpPr>
      <xdr:spPr>
        <a:xfrm>
          <a:off x="10153650" y="895350"/>
          <a:ext cx="1019175" cy="1466850"/>
        </a:xfrm>
        <a:prstGeom prst="flowChartAlternateProcess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12</xdr:col>
      <xdr:colOff>200024</xdr:colOff>
      <xdr:row>4</xdr:row>
      <xdr:rowOff>9526</xdr:rowOff>
    </xdr:from>
    <xdr:to>
      <xdr:col>13</xdr:col>
      <xdr:colOff>219074</xdr:colOff>
      <xdr:row>5</xdr:row>
      <xdr:rowOff>66676</xdr:rowOff>
    </xdr:to>
    <xdr:sp macro="" textlink="">
      <xdr:nvSpPr>
        <xdr:cNvPr id="83" name="CuadroTexto 82">
          <a:extLst>
            <a:ext uri="{FF2B5EF4-FFF2-40B4-BE49-F238E27FC236}">
              <a16:creationId xmlns:a16="http://schemas.microsoft.com/office/drawing/2014/main" id="{E5FB4785-D0C6-42CD-B65C-6B4A3A600837}"/>
            </a:ext>
          </a:extLst>
        </xdr:cNvPr>
        <xdr:cNvSpPr txBox="1"/>
      </xdr:nvSpPr>
      <xdr:spPr>
        <a:xfrm>
          <a:off x="7953374" y="876301"/>
          <a:ext cx="86677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 i="0">
              <a:solidFill>
                <a:schemeClr val="bg1"/>
              </a:solidFill>
            </a:rPr>
            <a:t>FRECUENCIA</a:t>
          </a:r>
        </a:p>
      </xdr:txBody>
    </xdr:sp>
    <xdr:clientData/>
  </xdr:twoCellAnchor>
  <xdr:twoCellAnchor>
    <xdr:from>
      <xdr:col>13</xdr:col>
      <xdr:colOff>523874</xdr:colOff>
      <xdr:row>4</xdr:row>
      <xdr:rowOff>19051</xdr:rowOff>
    </xdr:from>
    <xdr:to>
      <xdr:col>14</xdr:col>
      <xdr:colOff>542924</xdr:colOff>
      <xdr:row>5</xdr:row>
      <xdr:rowOff>76201</xdr:rowOff>
    </xdr:to>
    <xdr:sp macro="" textlink="">
      <xdr:nvSpPr>
        <xdr:cNvPr id="84" name="CuadroTexto 83">
          <a:extLst>
            <a:ext uri="{FF2B5EF4-FFF2-40B4-BE49-F238E27FC236}">
              <a16:creationId xmlns:a16="http://schemas.microsoft.com/office/drawing/2014/main" id="{6D751CAD-87EC-48CB-B116-2C1089DE543C}"/>
            </a:ext>
          </a:extLst>
        </xdr:cNvPr>
        <xdr:cNvSpPr txBox="1"/>
      </xdr:nvSpPr>
      <xdr:spPr>
        <a:xfrm>
          <a:off x="9124949" y="885826"/>
          <a:ext cx="86677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 i="0">
              <a:solidFill>
                <a:schemeClr val="bg1"/>
              </a:solidFill>
            </a:rPr>
            <a:t>SEVERIDAD</a:t>
          </a:r>
        </a:p>
      </xdr:txBody>
    </xdr:sp>
    <xdr:clientData/>
  </xdr:twoCellAnchor>
  <xdr:twoCellAnchor>
    <xdr:from>
      <xdr:col>14</xdr:col>
      <xdr:colOff>571500</xdr:colOff>
      <xdr:row>4</xdr:row>
      <xdr:rowOff>38101</xdr:rowOff>
    </xdr:from>
    <xdr:to>
      <xdr:col>16</xdr:col>
      <xdr:colOff>76199</xdr:colOff>
      <xdr:row>5</xdr:row>
      <xdr:rowOff>95251</xdr:rowOff>
    </xdr:to>
    <xdr:sp macro="" textlink="">
      <xdr:nvSpPr>
        <xdr:cNvPr id="85" name="CuadroTexto 84">
          <a:extLst>
            <a:ext uri="{FF2B5EF4-FFF2-40B4-BE49-F238E27FC236}">
              <a16:creationId xmlns:a16="http://schemas.microsoft.com/office/drawing/2014/main" id="{778EB93C-54C7-49E3-A5FF-1F427C3DF07C}"/>
            </a:ext>
          </a:extLst>
        </xdr:cNvPr>
        <xdr:cNvSpPr txBox="1"/>
      </xdr:nvSpPr>
      <xdr:spPr>
        <a:xfrm>
          <a:off x="10020300" y="904876"/>
          <a:ext cx="1276349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900" b="1" i="0">
              <a:solidFill>
                <a:schemeClr val="bg1"/>
              </a:solidFill>
            </a:rPr>
            <a:t>ACCIDENTABILIDAD</a:t>
          </a:r>
        </a:p>
      </xdr:txBody>
    </xdr:sp>
    <xdr:clientData/>
  </xdr:twoCellAnchor>
  <xdr:twoCellAnchor editAs="oneCell">
    <xdr:from>
      <xdr:col>12</xdr:col>
      <xdr:colOff>390526</xdr:colOff>
      <xdr:row>5</xdr:row>
      <xdr:rowOff>114300</xdr:rowOff>
    </xdr:from>
    <xdr:to>
      <xdr:col>13</xdr:col>
      <xdr:colOff>19050</xdr:colOff>
      <xdr:row>8</xdr:row>
      <xdr:rowOff>41703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F1B532ED-8B41-42B5-B593-B39ED2D4C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3876" y="1171575"/>
          <a:ext cx="542924" cy="498903"/>
        </a:xfrm>
        <a:prstGeom prst="rect">
          <a:avLst/>
        </a:prstGeom>
      </xdr:spPr>
    </xdr:pic>
    <xdr:clientData/>
  </xdr:twoCellAnchor>
  <xdr:twoCellAnchor>
    <xdr:from>
      <xdr:col>12</xdr:col>
      <xdr:colOff>352425</xdr:colOff>
      <xdr:row>8</xdr:row>
      <xdr:rowOff>47625</xdr:rowOff>
    </xdr:from>
    <xdr:to>
      <xdr:col>13</xdr:col>
      <xdr:colOff>161925</xdr:colOff>
      <xdr:row>9</xdr:row>
      <xdr:rowOff>142875</xdr:rowOff>
    </xdr:to>
    <xdr:sp macro="" textlink="'Tabla Dinamica'!N2">
      <xdr:nvSpPr>
        <xdr:cNvPr id="91" name="CuadroTexto 90">
          <a:extLst>
            <a:ext uri="{FF2B5EF4-FFF2-40B4-BE49-F238E27FC236}">
              <a16:creationId xmlns:a16="http://schemas.microsoft.com/office/drawing/2014/main" id="{BB2B259F-036D-48E1-B8BD-AA5191A610B4}"/>
            </a:ext>
          </a:extLst>
        </xdr:cNvPr>
        <xdr:cNvSpPr txBox="1"/>
      </xdr:nvSpPr>
      <xdr:spPr>
        <a:xfrm>
          <a:off x="8105775" y="1676400"/>
          <a:ext cx="72390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3DAF6B47-423E-435A-8E18-489524EBCB3B}" type="TxLink">
            <a:rPr lang="en-US" sz="1800" b="1" i="0" u="none" strike="noStrike">
              <a:solidFill>
                <a:srgbClr val="000000"/>
              </a:solidFill>
              <a:latin typeface="Calibri"/>
              <a:ea typeface="+mn-ea"/>
              <a:cs typeface="Calibri"/>
            </a:rPr>
            <a:pPr marL="0" indent="0" algn="ctr"/>
            <a:t>47,6</a:t>
          </a:fld>
          <a:endParaRPr lang="es-PE" sz="1800" b="1" i="0" u="none" strike="noStrike">
            <a:solidFill>
              <a:srgbClr val="000000"/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13</xdr:col>
      <xdr:colOff>581025</xdr:colOff>
      <xdr:row>8</xdr:row>
      <xdr:rowOff>28575</xdr:rowOff>
    </xdr:from>
    <xdr:to>
      <xdr:col>14</xdr:col>
      <xdr:colOff>400050</xdr:colOff>
      <xdr:row>9</xdr:row>
      <xdr:rowOff>123825</xdr:rowOff>
    </xdr:to>
    <xdr:sp macro="" textlink="'Tabla Dinamica'!O2">
      <xdr:nvSpPr>
        <xdr:cNvPr id="92" name="CuadroTexto 91">
          <a:extLst>
            <a:ext uri="{FF2B5EF4-FFF2-40B4-BE49-F238E27FC236}">
              <a16:creationId xmlns:a16="http://schemas.microsoft.com/office/drawing/2014/main" id="{7D1187A6-71E6-4921-B34D-F3712DBE90E0}"/>
            </a:ext>
          </a:extLst>
        </xdr:cNvPr>
        <xdr:cNvSpPr txBox="1"/>
      </xdr:nvSpPr>
      <xdr:spPr>
        <a:xfrm>
          <a:off x="9248775" y="1657350"/>
          <a:ext cx="7334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5CA6FD74-C49E-4FC3-8165-FCE5B25A5F23}" type="TxLink">
            <a:rPr lang="en-US" sz="1800" b="1" i="0" u="none" strike="noStrike">
              <a:solidFill>
                <a:srgbClr val="000000"/>
              </a:solidFill>
              <a:latin typeface="Calibri"/>
              <a:ea typeface="+mn-ea"/>
              <a:cs typeface="Calibri"/>
            </a:rPr>
            <a:pPr marL="0" indent="0" algn="ctr"/>
            <a:t>95,2</a:t>
          </a:fld>
          <a:endParaRPr lang="es-PE" sz="1800" b="1" i="0" u="none" strike="noStrike">
            <a:solidFill>
              <a:srgbClr val="000000"/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14</xdr:col>
      <xdr:colOff>876300</xdr:colOff>
      <xdr:row>8</xdr:row>
      <xdr:rowOff>19050</xdr:rowOff>
    </xdr:from>
    <xdr:to>
      <xdr:col>15</xdr:col>
      <xdr:colOff>581025</xdr:colOff>
      <xdr:row>9</xdr:row>
      <xdr:rowOff>114300</xdr:rowOff>
    </xdr:to>
    <xdr:sp macro="" textlink="'Tabla Dinamica'!P2">
      <xdr:nvSpPr>
        <xdr:cNvPr id="93" name="CuadroTexto 92">
          <a:extLst>
            <a:ext uri="{FF2B5EF4-FFF2-40B4-BE49-F238E27FC236}">
              <a16:creationId xmlns:a16="http://schemas.microsoft.com/office/drawing/2014/main" id="{C55D49C8-7480-4614-A185-EF5E36D60175}"/>
            </a:ext>
          </a:extLst>
        </xdr:cNvPr>
        <xdr:cNvSpPr txBox="1"/>
      </xdr:nvSpPr>
      <xdr:spPr>
        <a:xfrm>
          <a:off x="10458450" y="1647825"/>
          <a:ext cx="6191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54D5BBEA-FD64-48ED-B8DA-7354EFD39BB9}" type="TxLink">
            <a:rPr lang="en-US" sz="1800" b="1" i="0" u="none" strike="noStrike">
              <a:solidFill>
                <a:srgbClr val="000000"/>
              </a:solidFill>
              <a:latin typeface="Calibri"/>
              <a:ea typeface="+mn-ea"/>
              <a:cs typeface="Calibri"/>
            </a:rPr>
            <a:pPr marL="0" indent="0" algn="ctr"/>
            <a:t>4,53152</a:t>
          </a:fld>
          <a:endParaRPr lang="es-PE" sz="1800" b="1" i="0" u="none" strike="noStrike">
            <a:solidFill>
              <a:srgbClr val="000000"/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 editAs="oneCell">
    <xdr:from>
      <xdr:col>13</xdr:col>
      <xdr:colOff>657225</xdr:colOff>
      <xdr:row>5</xdr:row>
      <xdr:rowOff>57150</xdr:rowOff>
    </xdr:from>
    <xdr:to>
      <xdr:col>14</xdr:col>
      <xdr:colOff>250826</xdr:colOff>
      <xdr:row>7</xdr:row>
      <xdr:rowOff>184151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AEC5F5E2-B925-478B-9D2A-C35632F0D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975" y="1114425"/>
          <a:ext cx="508001" cy="508001"/>
        </a:xfrm>
        <a:prstGeom prst="rect">
          <a:avLst/>
        </a:prstGeom>
      </xdr:spPr>
    </xdr:pic>
    <xdr:clientData/>
  </xdr:twoCellAnchor>
  <xdr:twoCellAnchor editAs="oneCell">
    <xdr:from>
      <xdr:col>15</xdr:col>
      <xdr:colOff>28101</xdr:colOff>
      <xdr:row>5</xdr:row>
      <xdr:rowOff>57150</xdr:rowOff>
    </xdr:from>
    <xdr:to>
      <xdr:col>15</xdr:col>
      <xdr:colOff>546758</xdr:colOff>
      <xdr:row>8</xdr:row>
      <xdr:rowOff>9525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FA38B5C6-F20B-423C-AB3C-1C8A65419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24651" y="1114425"/>
          <a:ext cx="518657" cy="523875"/>
        </a:xfrm>
        <a:prstGeom prst="rect">
          <a:avLst/>
        </a:prstGeom>
      </xdr:spPr>
    </xdr:pic>
    <xdr:clientData/>
  </xdr:twoCellAnchor>
  <xdr:twoCellAnchor>
    <xdr:from>
      <xdr:col>12</xdr:col>
      <xdr:colOff>200025</xdr:colOff>
      <xdr:row>9</xdr:row>
      <xdr:rowOff>57150</xdr:rowOff>
    </xdr:from>
    <xdr:to>
      <xdr:col>13</xdr:col>
      <xdr:colOff>276225</xdr:colOff>
      <xdr:row>11</xdr:row>
      <xdr:rowOff>142875</xdr:rowOff>
    </xdr:to>
    <xdr:sp macro="" textlink="">
      <xdr:nvSpPr>
        <xdr:cNvPr id="98" name="CuadroTexto 97">
          <a:extLst>
            <a:ext uri="{FF2B5EF4-FFF2-40B4-BE49-F238E27FC236}">
              <a16:creationId xmlns:a16="http://schemas.microsoft.com/office/drawing/2014/main" id="{59C91973-3EB0-41BF-AED9-27CDDF2F610F}"/>
            </a:ext>
          </a:extLst>
        </xdr:cNvPr>
        <xdr:cNvSpPr txBox="1"/>
      </xdr:nvSpPr>
      <xdr:spPr>
        <a:xfrm>
          <a:off x="7953375" y="1876425"/>
          <a:ext cx="9906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 i="0">
              <a:solidFill>
                <a:schemeClr val="bg1"/>
              </a:solidFill>
            </a:rPr>
            <a:t>NºACCIDENTES</a:t>
          </a:r>
        </a:p>
        <a:p>
          <a:pPr algn="ctr"/>
          <a:r>
            <a:rPr lang="es-PE" sz="1000" b="1" i="0">
              <a:solidFill>
                <a:schemeClr val="bg1"/>
              </a:solidFill>
            </a:rPr>
            <a:t>HH</a:t>
          </a:r>
          <a:r>
            <a:rPr lang="es-PE" sz="1000" b="1" i="0" baseline="0">
              <a:solidFill>
                <a:schemeClr val="bg1"/>
              </a:solidFill>
            </a:rPr>
            <a:t> Trabajadas</a:t>
          </a:r>
          <a:endParaRPr lang="es-PE" sz="1000" b="1" i="0">
            <a:solidFill>
              <a:schemeClr val="bg1"/>
            </a:solidFill>
          </a:endParaRPr>
        </a:p>
      </xdr:txBody>
    </xdr:sp>
    <xdr:clientData/>
  </xdr:twoCellAnchor>
  <xdr:twoCellAnchor>
    <xdr:from>
      <xdr:col>13</xdr:col>
      <xdr:colOff>419100</xdr:colOff>
      <xdr:row>9</xdr:row>
      <xdr:rowOff>66675</xdr:rowOff>
    </xdr:from>
    <xdr:to>
      <xdr:col>14</xdr:col>
      <xdr:colOff>590550</xdr:colOff>
      <xdr:row>11</xdr:row>
      <xdr:rowOff>152400</xdr:rowOff>
    </xdr:to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F2A06022-562F-4DAB-8446-ED7E0019FE03}"/>
            </a:ext>
          </a:extLst>
        </xdr:cNvPr>
        <xdr:cNvSpPr txBox="1"/>
      </xdr:nvSpPr>
      <xdr:spPr>
        <a:xfrm>
          <a:off x="9086850" y="1885950"/>
          <a:ext cx="108585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 i="0">
              <a:solidFill>
                <a:schemeClr val="bg1"/>
              </a:solidFill>
            </a:rPr>
            <a:t>Nº Dias</a:t>
          </a:r>
          <a:r>
            <a:rPr lang="es-PE" sz="1000" b="1" i="0" baseline="0">
              <a:solidFill>
                <a:schemeClr val="bg1"/>
              </a:solidFill>
            </a:rPr>
            <a:t> Perdidos</a:t>
          </a:r>
          <a:endParaRPr lang="es-PE" sz="1000" b="1" i="0">
            <a:solidFill>
              <a:schemeClr val="bg1"/>
            </a:solidFill>
          </a:endParaRPr>
        </a:p>
        <a:p>
          <a:pPr algn="ctr"/>
          <a:r>
            <a:rPr lang="es-PE" sz="1000" b="1" i="0">
              <a:solidFill>
                <a:schemeClr val="bg1"/>
              </a:solidFill>
            </a:rPr>
            <a:t>HH</a:t>
          </a:r>
          <a:r>
            <a:rPr lang="es-PE" sz="1000" b="1" i="0" baseline="0">
              <a:solidFill>
                <a:schemeClr val="bg1"/>
              </a:solidFill>
            </a:rPr>
            <a:t> Trabajadas</a:t>
          </a:r>
          <a:endParaRPr lang="es-PE" sz="1000" b="1" i="0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695325</xdr:colOff>
      <xdr:row>9</xdr:row>
      <xdr:rowOff>57150</xdr:rowOff>
    </xdr:from>
    <xdr:to>
      <xdr:col>15</xdr:col>
      <xdr:colOff>866775</xdr:colOff>
      <xdr:row>11</xdr:row>
      <xdr:rowOff>142875</xdr:rowOff>
    </xdr:to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6A23410-8844-4057-A4CB-E594EF2E3C18}"/>
            </a:ext>
          </a:extLst>
        </xdr:cNvPr>
        <xdr:cNvSpPr txBox="1"/>
      </xdr:nvSpPr>
      <xdr:spPr>
        <a:xfrm>
          <a:off x="10277475" y="1876425"/>
          <a:ext cx="108585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00" b="1" i="0">
              <a:solidFill>
                <a:schemeClr val="bg1"/>
              </a:solidFill>
            </a:rPr>
            <a:t>IF * IS / 1000</a:t>
          </a:r>
        </a:p>
      </xdr:txBody>
    </xdr:sp>
    <xdr:clientData/>
  </xdr:twoCellAnchor>
  <xdr:twoCellAnchor>
    <xdr:from>
      <xdr:col>12</xdr:col>
      <xdr:colOff>69605</xdr:colOff>
      <xdr:row>13</xdr:row>
      <xdr:rowOff>60080</xdr:rowOff>
    </xdr:from>
    <xdr:to>
      <xdr:col>16</xdr:col>
      <xdr:colOff>1465</xdr:colOff>
      <xdr:row>26</xdr:row>
      <xdr:rowOff>60080</xdr:rowOff>
    </xdr:to>
    <xdr:graphicFrame macro="">
      <xdr:nvGraphicFramePr>
        <xdr:cNvPr id="102" name="Gráfico 101">
          <a:extLst>
            <a:ext uri="{FF2B5EF4-FFF2-40B4-BE49-F238E27FC236}">
              <a16:creationId xmlns:a16="http://schemas.microsoft.com/office/drawing/2014/main" id="{E627DC08-642F-437A-966A-F96B7BB087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13</xdr:col>
      <xdr:colOff>707781</xdr:colOff>
      <xdr:row>20</xdr:row>
      <xdr:rowOff>123825</xdr:rowOff>
    </xdr:from>
    <xdr:to>
      <xdr:col>14</xdr:col>
      <xdr:colOff>412506</xdr:colOff>
      <xdr:row>21</xdr:row>
      <xdr:rowOff>211748</xdr:rowOff>
    </xdr:to>
    <xdr:sp macro="" textlink="'Tabla Dinamica'!B35">
      <xdr:nvSpPr>
        <xdr:cNvPr id="103" name="CuadroTexto 102">
          <a:extLst>
            <a:ext uri="{FF2B5EF4-FFF2-40B4-BE49-F238E27FC236}">
              <a16:creationId xmlns:a16="http://schemas.microsoft.com/office/drawing/2014/main" id="{C37C52DB-5962-4ED8-9C6F-9089FE64F2EC}"/>
            </a:ext>
          </a:extLst>
        </xdr:cNvPr>
        <xdr:cNvSpPr txBox="1"/>
      </xdr:nvSpPr>
      <xdr:spPr>
        <a:xfrm>
          <a:off x="9375531" y="3955806"/>
          <a:ext cx="62059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328A740E-D2E9-4B16-B258-26C191A05E79}" type="TxLink">
            <a:rPr lang="en-US" sz="1500" b="1" i="0" u="none" strike="noStrike">
              <a:solidFill>
                <a:srgbClr val="000000"/>
              </a:solidFill>
              <a:latin typeface="Calibri"/>
              <a:ea typeface="+mn-ea"/>
              <a:cs typeface="Calibri"/>
            </a:rPr>
            <a:pPr marL="0" indent="0" algn="ctr"/>
            <a:t>10%</a:t>
          </a:fld>
          <a:endParaRPr lang="es-PE" sz="1500" b="1" i="0" u="none" strike="noStrike">
            <a:solidFill>
              <a:srgbClr val="000000"/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12</xdr:col>
      <xdr:colOff>816952</xdr:colOff>
      <xdr:row>21</xdr:row>
      <xdr:rowOff>206620</xdr:rowOff>
    </xdr:from>
    <xdr:to>
      <xdr:col>15</xdr:col>
      <xdr:colOff>245451</xdr:colOff>
      <xdr:row>24</xdr:row>
      <xdr:rowOff>71072</xdr:rowOff>
    </xdr:to>
    <xdr:sp macro="" textlink="">
      <xdr:nvSpPr>
        <xdr:cNvPr id="104" name="CuadroTexto 103">
          <a:extLst>
            <a:ext uri="{FF2B5EF4-FFF2-40B4-BE49-F238E27FC236}">
              <a16:creationId xmlns:a16="http://schemas.microsoft.com/office/drawing/2014/main" id="{D1C2A931-2AD1-4407-8E56-141AFFE7F424}"/>
            </a:ext>
          </a:extLst>
        </xdr:cNvPr>
        <xdr:cNvSpPr txBox="1"/>
      </xdr:nvSpPr>
      <xdr:spPr>
        <a:xfrm>
          <a:off x="8568837" y="4236428"/>
          <a:ext cx="2176095" cy="45793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b="1" i="0">
              <a:solidFill>
                <a:schemeClr val="tx1"/>
              </a:solidFill>
            </a:rPr>
            <a:t>CUMPLIMIENTO DEL PROGRAMA ANUAL DE SST</a:t>
          </a:r>
        </a:p>
      </xdr:txBody>
    </xdr:sp>
    <xdr:clientData/>
  </xdr:twoCellAnchor>
  <xdr:twoCellAnchor editAs="oneCell">
    <xdr:from>
      <xdr:col>0</xdr:col>
      <xdr:colOff>57151</xdr:colOff>
      <xdr:row>17</xdr:row>
      <xdr:rowOff>152400</xdr:rowOff>
    </xdr:from>
    <xdr:to>
      <xdr:col>0</xdr:col>
      <xdr:colOff>628651</xdr:colOff>
      <xdr:row>20</xdr:row>
      <xdr:rowOff>154224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1C3644EA-3166-4BC8-89F4-1571B0ECD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7151" y="3438525"/>
          <a:ext cx="571500" cy="573324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21</xdr:row>
      <xdr:rowOff>57150</xdr:rowOff>
    </xdr:from>
    <xdr:to>
      <xdr:col>0</xdr:col>
      <xdr:colOff>581025</xdr:colOff>
      <xdr:row>23</xdr:row>
      <xdr:rowOff>154830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1437709D-DABB-428E-9EF8-016287734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14300" y="4105275"/>
          <a:ext cx="466725" cy="483076"/>
        </a:xfrm>
        <a:prstGeom prst="rect">
          <a:avLst/>
        </a:prstGeom>
      </xdr:spPr>
    </xdr:pic>
    <xdr:clientData/>
  </xdr:twoCellAnchor>
  <xdr:twoCellAnchor>
    <xdr:from>
      <xdr:col>6</xdr:col>
      <xdr:colOff>209550</xdr:colOff>
      <xdr:row>19</xdr:row>
      <xdr:rowOff>152400</xdr:rowOff>
    </xdr:from>
    <xdr:to>
      <xdr:col>7</xdr:col>
      <xdr:colOff>561975</xdr:colOff>
      <xdr:row>21</xdr:row>
      <xdr:rowOff>9525</xdr:rowOff>
    </xdr:to>
    <xdr:sp macro="" textlink="">
      <xdr:nvSpPr>
        <xdr:cNvPr id="89" name="CuadroTexto 88">
          <a:extLst>
            <a:ext uri="{FF2B5EF4-FFF2-40B4-BE49-F238E27FC236}">
              <a16:creationId xmlns:a16="http://schemas.microsoft.com/office/drawing/2014/main" id="{49F3CA2F-02B2-410A-BC5A-8B74D425B7F2}"/>
            </a:ext>
          </a:extLst>
        </xdr:cNvPr>
        <xdr:cNvSpPr txBox="1"/>
      </xdr:nvSpPr>
      <xdr:spPr>
        <a:xfrm>
          <a:off x="4076700" y="3819525"/>
          <a:ext cx="1114425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b="1" i="0">
              <a:solidFill>
                <a:srgbClr val="FF0000"/>
              </a:solidFill>
            </a:rPr>
            <a:t>INCIDENTES</a:t>
          </a:r>
        </a:p>
      </xdr:txBody>
    </xdr:sp>
    <xdr:clientData/>
  </xdr:twoCellAnchor>
  <xdr:twoCellAnchor editAs="oneCell">
    <xdr:from>
      <xdr:col>3</xdr:col>
      <xdr:colOff>609600</xdr:colOff>
      <xdr:row>6</xdr:row>
      <xdr:rowOff>161925</xdr:rowOff>
    </xdr:from>
    <xdr:to>
      <xdr:col>4</xdr:col>
      <xdr:colOff>495300</xdr:colOff>
      <xdr:row>9</xdr:row>
      <xdr:rowOff>152400</xdr:rowOff>
    </xdr:to>
    <xdr:pic>
      <xdr:nvPicPr>
        <xdr:cNvPr id="90" name="Imagen 89" descr="Icono de calendario de 2023 años sobre fondo blanco. signo de calendario.  estilo plano 11754606 Vector en Vecteezy">
          <a:extLst>
            <a:ext uri="{FF2B5EF4-FFF2-40B4-BE49-F238E27FC236}">
              <a16:creationId xmlns:a16="http://schemas.microsoft.com/office/drawing/2014/main" id="{65959F71-D464-46AC-BC1F-99E756DA84EC}"/>
            </a:ext>
          </a:extLst>
        </xdr:cNvPr>
        <xdr:cNvPicPr/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1419225"/>
          <a:ext cx="647700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5348.701736342591" createdVersion="6" refreshedVersion="6" minRefreshableVersion="3" recordCount="12" xr:uid="{00000000-000A-0000-FFFF-FFFF0E000000}">
  <cacheSource type="worksheet">
    <worksheetSource name="data"/>
  </cacheSource>
  <cacheFields count="26">
    <cacheField name="Mes" numFmtId="0">
      <sharedItems count="12">
        <s v="Ene"/>
        <s v="Feb"/>
        <s v="Mar"/>
        <s v="Abr"/>
        <s v="May"/>
        <s v="Jun"/>
        <s v="Jul"/>
        <s v="Ago"/>
        <s v="Sep"/>
        <s v="Oct"/>
        <s v="Nov"/>
        <s v="Dic"/>
      </sharedItems>
    </cacheField>
    <cacheField name="Cantidad de trabajadores" numFmtId="0">
      <sharedItems containsSemiMixedTypes="0" containsString="0" containsNumber="1" containsInteger="1" minValue="17" maxValue="17"/>
    </cacheField>
    <cacheField name="Personal Administrativo" numFmtId="0">
      <sharedItems containsSemiMixedTypes="0" containsString="0" containsNumber="1" containsInteger="1" minValue="10" maxValue="10"/>
    </cacheField>
    <cacheField name="Personal Operativo" numFmtId="0">
      <sharedItems containsSemiMixedTypes="0" containsString="0" containsNumber="1" containsInteger="1" minValue="7" maxValue="7"/>
    </cacheField>
    <cacheField name="Actos Inseguros" numFmtId="0">
      <sharedItems containsSemiMixedTypes="0" containsString="0" containsNumber="1" containsInteger="1" minValue="13" maxValue="81"/>
    </cacheField>
    <cacheField name="Condiciones Inseguras" numFmtId="0">
      <sharedItems containsSemiMixedTypes="0" containsString="0" containsNumber="1" containsInteger="1" minValue="10" maxValue="84"/>
    </cacheField>
    <cacheField name="Accidentes" numFmtId="0">
      <sharedItems containsSemiMixedTypes="0" containsString="0" containsNumber="1" containsInteger="1" minValue="0" maxValue="4"/>
    </cacheField>
    <cacheField name="Ac. Operativos" numFmtId="0">
      <sharedItems containsSemiMixedTypes="0" containsString="0" containsNumber="1" containsInteger="1" minValue="0" maxValue="3"/>
    </cacheField>
    <cacheField name="Ac. Administrativos" numFmtId="0">
      <sharedItems containsSemiMixedTypes="0" containsString="0" containsNumber="1" containsInteger="1" minValue="0" maxValue="1"/>
    </cacheField>
    <cacheField name="Otros Accidentes" numFmtId="0">
      <sharedItems containsSemiMixedTypes="0" containsString="0" containsNumber="1" containsInteger="1" minValue="0" maxValue="1"/>
    </cacheField>
    <cacheField name="Incidentes" numFmtId="0">
      <sharedItems containsSemiMixedTypes="0" containsString="0" containsNumber="1" containsInteger="1" minValue="2" maxValue="9"/>
    </cacheField>
    <cacheField name="Inc. Operativos" numFmtId="0">
      <sharedItems containsSemiMixedTypes="0" containsString="0" containsNumber="1" containsInteger="1" minValue="1" maxValue="8"/>
    </cacheField>
    <cacheField name="Inc. Administrativos" numFmtId="0">
      <sharedItems containsSemiMixedTypes="0" containsString="0" containsNumber="1" containsInteger="1" minValue="0" maxValue="2"/>
    </cacheField>
    <cacheField name="Otros Incidentes" numFmtId="0">
      <sharedItems containsSemiMixedTypes="0" containsString="0" containsNumber="1" containsInteger="1" minValue="0" maxValue="4"/>
    </cacheField>
    <cacheField name="Indice de Frecuencia" numFmtId="0">
      <sharedItems containsSemiMixedTypes="0" containsString="0" containsNumber="1" minValue="0" maxValue="145.69999999999999"/>
    </cacheField>
    <cacheField name="Indice de Severidad" numFmtId="0">
      <sharedItems containsSemiMixedTypes="0" containsString="0" containsNumber="1" minValue="0" maxValue="147"/>
    </cacheField>
    <cacheField name="Indice de accidentabilidad" numFmtId="164">
      <sharedItems containsSemiMixedTypes="0" containsString="0" containsNumber="1" minValue="0" maxValue="14.200199999999999"/>
    </cacheField>
    <cacheField name="Casos Covid-19 Positivos" numFmtId="0">
      <sharedItems containsSemiMixedTypes="0" containsString="0" containsNumber="1" containsInteger="1" minValue="0" maxValue="11"/>
    </cacheField>
    <cacheField name="Inspecciones Programadas" numFmtId="0">
      <sharedItems containsSemiMixedTypes="0" containsString="0" containsNumber="1" containsInteger="1" minValue="5" maxValue="6"/>
    </cacheField>
    <cacheField name="Inspecciones Ejecutadas" numFmtId="0">
      <sharedItems containsSemiMixedTypes="0" containsString="0" containsNumber="1" containsInteger="1" minValue="4" maxValue="6"/>
    </cacheField>
    <cacheField name="Capacitaciones Programadas" numFmtId="0">
      <sharedItems containsSemiMixedTypes="0" containsString="0" containsNumber="1" containsInteger="1" minValue="0" maxValue="4"/>
    </cacheField>
    <cacheField name="Capacitaciones Ejecutadas" numFmtId="0">
      <sharedItems containsSemiMixedTypes="0" containsString="0" containsNumber="1" containsInteger="1" minValue="0" maxValue="3"/>
    </cacheField>
    <cacheField name="Simulacros Programados" numFmtId="0">
      <sharedItems containsSemiMixedTypes="0" containsString="0" containsNumber="1" containsInteger="1" minValue="0" maxValue="3"/>
    </cacheField>
    <cacheField name="Simulacros Ejecutados" numFmtId="0">
      <sharedItems containsSemiMixedTypes="0" containsString="0" containsNumber="1" containsInteger="1" minValue="0" maxValue="3"/>
    </cacheField>
    <cacheField name="PASST Programadas" numFmtId="0">
      <sharedItems containsSemiMixedTypes="0" containsString="0" containsNumber="1" containsInteger="1" minValue="20" maxValue="20"/>
    </cacheField>
    <cacheField name="PASST Ejecutadas" numFmtId="0">
      <sharedItems containsSemiMixedTypes="0" containsString="0" containsNumber="1" containsInteger="1" minValue="14" maxValue="32"/>
    </cacheField>
  </cacheFields>
  <extLst>
    <ext xmlns:x14="http://schemas.microsoft.com/office/spreadsheetml/2009/9/main" uri="{725AE2AE-9491-48be-B2B4-4EB974FC3084}">
      <x14:pivotCacheDefinition pivotCacheId="63904516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n v="17"/>
    <n v="10"/>
    <n v="7"/>
    <n v="16"/>
    <n v="69"/>
    <n v="3"/>
    <n v="2"/>
    <n v="1"/>
    <n v="0"/>
    <n v="9"/>
    <n v="3"/>
    <n v="2"/>
    <n v="4"/>
    <n v="48.1"/>
    <n v="0"/>
    <n v="0"/>
    <n v="7"/>
    <n v="5"/>
    <n v="5"/>
    <n v="3"/>
    <n v="3"/>
    <n v="2"/>
    <n v="2"/>
    <n v="20"/>
    <n v="14"/>
  </r>
  <r>
    <x v="1"/>
    <n v="17"/>
    <n v="10"/>
    <n v="7"/>
    <n v="31"/>
    <n v="36"/>
    <n v="0"/>
    <n v="0"/>
    <n v="0"/>
    <n v="0"/>
    <n v="9"/>
    <n v="4"/>
    <n v="2"/>
    <n v="3"/>
    <n v="0"/>
    <n v="0"/>
    <n v="0"/>
    <n v="11"/>
    <n v="6"/>
    <n v="5"/>
    <n v="4"/>
    <n v="3"/>
    <n v="3"/>
    <n v="3"/>
    <n v="20"/>
    <n v="17"/>
  </r>
  <r>
    <x v="2"/>
    <n v="17"/>
    <n v="10"/>
    <n v="7"/>
    <n v="38"/>
    <n v="63"/>
    <n v="1"/>
    <n v="0"/>
    <n v="1"/>
    <n v="0"/>
    <n v="7"/>
    <n v="6"/>
    <n v="0"/>
    <n v="1"/>
    <n v="47.6"/>
    <n v="95.2"/>
    <n v="4.5315200000000004"/>
    <n v="1"/>
    <n v="5"/>
    <n v="5"/>
    <n v="3"/>
    <n v="3"/>
    <n v="2"/>
    <n v="2"/>
    <n v="20"/>
    <n v="25"/>
  </r>
  <r>
    <x v="3"/>
    <n v="17"/>
    <n v="10"/>
    <n v="7"/>
    <n v="55"/>
    <n v="65"/>
    <n v="0"/>
    <n v="0"/>
    <n v="0"/>
    <n v="0"/>
    <n v="3"/>
    <n v="2"/>
    <n v="1"/>
    <n v="0"/>
    <n v="0"/>
    <n v="0"/>
    <n v="0"/>
    <n v="3"/>
    <n v="5"/>
    <n v="4"/>
    <n v="2"/>
    <n v="2"/>
    <n v="1"/>
    <n v="1"/>
    <n v="20"/>
    <n v="22"/>
  </r>
  <r>
    <x v="4"/>
    <n v="17"/>
    <n v="10"/>
    <n v="7"/>
    <n v="38"/>
    <n v="10"/>
    <n v="0"/>
    <n v="0"/>
    <n v="0"/>
    <n v="0"/>
    <n v="9"/>
    <n v="8"/>
    <n v="0"/>
    <n v="1"/>
    <n v="0"/>
    <n v="0"/>
    <n v="0"/>
    <n v="5"/>
    <n v="6"/>
    <n v="6"/>
    <n v="0"/>
    <n v="0"/>
    <n v="3"/>
    <n v="2"/>
    <n v="20"/>
    <n v="26"/>
  </r>
  <r>
    <x v="5"/>
    <n v="17"/>
    <n v="10"/>
    <n v="7"/>
    <n v="22"/>
    <n v="39"/>
    <n v="3"/>
    <n v="2"/>
    <n v="0"/>
    <n v="1"/>
    <n v="3"/>
    <n v="1"/>
    <n v="2"/>
    <n v="0"/>
    <n v="93.4"/>
    <n v="140"/>
    <n v="13.076000000000001"/>
    <n v="6"/>
    <n v="5"/>
    <n v="5"/>
    <n v="3"/>
    <n v="3"/>
    <n v="1"/>
    <n v="1"/>
    <n v="20"/>
    <n v="29"/>
  </r>
  <r>
    <x v="6"/>
    <n v="17"/>
    <n v="10"/>
    <n v="7"/>
    <n v="28"/>
    <n v="80"/>
    <n v="0"/>
    <n v="0"/>
    <n v="0"/>
    <n v="0"/>
    <n v="2"/>
    <n v="2"/>
    <n v="0"/>
    <n v="0"/>
    <n v="0"/>
    <n v="0"/>
    <n v="0"/>
    <n v="3"/>
    <n v="5"/>
    <n v="5"/>
    <n v="2"/>
    <n v="1"/>
    <n v="0"/>
    <n v="0"/>
    <n v="20"/>
    <n v="19"/>
  </r>
  <r>
    <x v="7"/>
    <n v="17"/>
    <n v="10"/>
    <n v="7"/>
    <n v="18"/>
    <n v="68"/>
    <n v="0"/>
    <n v="0"/>
    <n v="0"/>
    <n v="0"/>
    <n v="4"/>
    <n v="3"/>
    <n v="1"/>
    <n v="0"/>
    <n v="0"/>
    <n v="0"/>
    <n v="0"/>
    <n v="0"/>
    <n v="6"/>
    <n v="6"/>
    <n v="1"/>
    <n v="1"/>
    <n v="2"/>
    <n v="1"/>
    <n v="20"/>
    <n v="32"/>
  </r>
  <r>
    <x v="8"/>
    <n v="17"/>
    <n v="10"/>
    <n v="7"/>
    <n v="81"/>
    <n v="37"/>
    <n v="4"/>
    <n v="3"/>
    <n v="0"/>
    <n v="1"/>
    <n v="3"/>
    <n v="2"/>
    <n v="0"/>
    <n v="1"/>
    <n v="95.4"/>
    <n v="144"/>
    <n v="13.7376"/>
    <n v="1"/>
    <n v="5"/>
    <n v="5"/>
    <n v="2"/>
    <n v="2"/>
    <n v="2"/>
    <n v="2"/>
    <n v="20"/>
    <n v="28"/>
  </r>
  <r>
    <x v="9"/>
    <n v="17"/>
    <n v="10"/>
    <n v="7"/>
    <n v="39"/>
    <n v="84"/>
    <n v="1"/>
    <n v="1"/>
    <n v="0"/>
    <n v="0"/>
    <n v="2"/>
    <n v="2"/>
    <n v="0"/>
    <n v="0"/>
    <n v="96.6"/>
    <n v="147"/>
    <n v="14.200199999999999"/>
    <n v="3"/>
    <n v="5"/>
    <n v="5"/>
    <n v="3"/>
    <n v="3"/>
    <n v="1"/>
    <n v="1"/>
    <n v="20"/>
    <n v="27"/>
  </r>
  <r>
    <x v="10"/>
    <n v="17"/>
    <n v="10"/>
    <n v="7"/>
    <n v="13"/>
    <n v="44"/>
    <n v="2"/>
    <n v="0"/>
    <n v="1"/>
    <n v="1"/>
    <n v="3"/>
    <n v="3"/>
    <n v="0"/>
    <n v="0"/>
    <n v="48.6"/>
    <n v="48.6"/>
    <n v="2.3619599999999998"/>
    <n v="2"/>
    <n v="6"/>
    <n v="6"/>
    <n v="2"/>
    <n v="2"/>
    <n v="0"/>
    <n v="0"/>
    <n v="20"/>
    <n v="18"/>
  </r>
  <r>
    <x v="11"/>
    <n v="17"/>
    <n v="10"/>
    <n v="7"/>
    <n v="23"/>
    <n v="36"/>
    <n v="0"/>
    <n v="0"/>
    <n v="0"/>
    <n v="0"/>
    <n v="3"/>
    <n v="2"/>
    <n v="0"/>
    <n v="1"/>
    <n v="145.69999999999999"/>
    <n v="97.1"/>
    <n v="14.147469999999997"/>
    <n v="0"/>
    <n v="5"/>
    <n v="5"/>
    <n v="0"/>
    <n v="0"/>
    <n v="0"/>
    <n v="0"/>
    <n v="20"/>
    <n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6" indent="0" outline="1" outlineData="1" multipleFieldFilters="0">
  <location ref="A3:Y4" firstHeaderRow="0" firstDataRow="1" firstDataCol="0" rowPageCount="1" colPageCount="1"/>
  <pivotFields count="26">
    <pivotField axis="axisPage" multipleItemSelectionAllowed="1" showAll="0">
      <items count="13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numFmtId="164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Items count="1">
    <i/>
  </rowItems>
  <colFields count="1">
    <field x="-2"/>
  </colFields>
  <colItems count="25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</colItems>
  <pageFields count="1">
    <pageField fld="0" hier="-1"/>
  </pageFields>
  <dataFields count="25">
    <dataField name="Suma de Cantidad de trabajadores" fld="1" baseField="0" baseItem="0"/>
    <dataField name="Suma de Personal Administrativo" fld="2" baseField="0" baseItem="0"/>
    <dataField name="Suma de Personal Operativo" fld="3" baseField="0" baseItem="0"/>
    <dataField name="Suma de Actos Inseguros" fld="4" baseField="0" baseItem="0"/>
    <dataField name="Suma de Condiciones Inseguras" fld="5" baseField="0" baseItem="0"/>
    <dataField name="Suma de Accidentes" fld="6" baseField="0" baseItem="0"/>
    <dataField name="Suma de Ac. Operativos" fld="7" baseField="0" baseItem="0"/>
    <dataField name="Suma de Ac. Administrativos" fld="8" baseField="0" baseItem="0"/>
    <dataField name="Suma de Otros Accidentes" fld="9" baseField="0" baseItem="0"/>
    <dataField name="Suma de Incidentes" fld="10" baseField="0" baseItem="0"/>
    <dataField name="Suma de Inc. Operativos" fld="11" baseField="0" baseItem="0"/>
    <dataField name="Suma de Inc. Administrativos" fld="12" baseField="0" baseItem="0"/>
    <dataField name="Suma de Otros Incidentes" fld="13" baseField="0" baseItem="0"/>
    <dataField name="Suma de Indice de Frecuencia" fld="14" baseField="0" baseItem="0"/>
    <dataField name="Suma de Indice de Severidad" fld="15" baseField="0" baseItem="0"/>
    <dataField name="Suma de Indice de accidentabilidad" fld="16" baseField="0" baseItem="0"/>
    <dataField name="Suma de Casos Covid-19 Positivos" fld="17" baseField="0" baseItem="0"/>
    <dataField name="Suma de Inspecciones Programadas" fld="18" baseField="0" baseItem="0"/>
    <dataField name="Suma de Inspecciones Ejecutadas" fld="19" baseField="0" baseItem="0"/>
    <dataField name="Suma de Capacitaciones Programadas" fld="20" baseField="0" baseItem="0"/>
    <dataField name="Suma de Capacitaciones Ejecutadas" fld="21" baseField="0" baseItem="0"/>
    <dataField name="Suma de Simulacros Programados" fld="22" baseField="0" baseItem="0"/>
    <dataField name="Suma de Simulacros Ejecutados" fld="23" baseField="0" baseItem="0"/>
    <dataField name="Suma de PASST Programadas" fld="24" baseField="0" baseItem="0"/>
    <dataField name="Suma de PASST Ejecutadas" fld="25" baseField="0" baseItem="0"/>
  </dataFields>
  <formats count="4">
    <format dxfId="19">
      <pivotArea dataOnly="0" labelOnly="1" outline="0" fieldPosition="0">
        <references count="1">
          <reference field="4294967294" count="25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18">
      <pivotArea dataOnly="0" labelOnly="1" outline="0" fieldPosition="0">
        <references count="1">
          <reference field="4294967294" count="25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17">
      <pivotArea dataOnly="0" labelOnly="1" outline="0" fieldPosition="0">
        <references count="1">
          <reference field="4294967294" count="25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1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Mes" xr10:uid="{00000000-0013-0000-FFFF-FFFF01000000}" sourceName="Mes">
  <pivotTables>
    <pivotTable tabId="4" name="TablaDinámica1"/>
  </pivotTables>
  <data>
    <tabular pivotCacheId="639045168">
      <items count="12">
        <i x="0"/>
        <i x="1"/>
        <i x="2" s="1"/>
        <i x="3"/>
        <i x="4"/>
        <i x="5"/>
        <i x="6"/>
        <i x="8"/>
        <i x="7"/>
        <i x="9"/>
        <i x="10"/>
        <i x="1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es" xr10:uid="{00000000-0014-0000-FFFF-FFFF01000000}" cache="SegmentaciónDeDatos_Mes" caption="Mes" columnCount="12" showCaption="0" style="SlicerStyleOther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Z13" totalsRowShown="0" headerRowDxfId="47" dataDxfId="46">
  <autoFilter ref="A1:Z13" xr:uid="{00000000-0009-0000-0100-000001000000}"/>
  <tableColumns count="26">
    <tableColumn id="1" xr3:uid="{00000000-0010-0000-0000-000001000000}" name="Mes" dataDxfId="45"/>
    <tableColumn id="2" xr3:uid="{00000000-0010-0000-0000-000002000000}" name="Cantidad de trabajadores" dataDxfId="44">
      <calculatedColumnFormula>C2+D2</calculatedColumnFormula>
    </tableColumn>
    <tableColumn id="3" xr3:uid="{00000000-0010-0000-0000-000003000000}" name="Personal Administrativo" dataDxfId="43"/>
    <tableColumn id="4" xr3:uid="{00000000-0010-0000-0000-000004000000}" name="Personal Operativo" dataDxfId="42"/>
    <tableColumn id="5" xr3:uid="{00000000-0010-0000-0000-000005000000}" name="Actos Inseguros" dataDxfId="41"/>
    <tableColumn id="6" xr3:uid="{00000000-0010-0000-0000-000006000000}" name="Condiciones Inseguras" dataDxfId="40"/>
    <tableColumn id="7" xr3:uid="{00000000-0010-0000-0000-000007000000}" name="Accidentes" dataDxfId="39">
      <calculatedColumnFormula>SUM(H2:J2)</calculatedColumnFormula>
    </tableColumn>
    <tableColumn id="8" xr3:uid="{00000000-0010-0000-0000-000008000000}" name="Ac. Operativos" dataDxfId="38"/>
    <tableColumn id="9" xr3:uid="{00000000-0010-0000-0000-000009000000}" name="Ac. Administrativos" dataDxfId="37"/>
    <tableColumn id="10" xr3:uid="{00000000-0010-0000-0000-00000A000000}" name="Otros Accidentes" dataDxfId="36"/>
    <tableColumn id="11" xr3:uid="{00000000-0010-0000-0000-00000B000000}" name="Incidentes" dataDxfId="35">
      <calculatedColumnFormula>SUM(L2:N2)</calculatedColumnFormula>
    </tableColumn>
    <tableColumn id="12" xr3:uid="{00000000-0010-0000-0000-00000C000000}" name="Inc. Operativos" dataDxfId="34"/>
    <tableColumn id="13" xr3:uid="{00000000-0010-0000-0000-00000D000000}" name="Inc. Administrativos" dataDxfId="33"/>
    <tableColumn id="14" xr3:uid="{00000000-0010-0000-0000-00000E000000}" name="Otros Incidentes" dataDxfId="32"/>
    <tableColumn id="15" xr3:uid="{00000000-0010-0000-0000-00000F000000}" name="Indice de Frecuencia" dataDxfId="31"/>
    <tableColumn id="16" xr3:uid="{00000000-0010-0000-0000-000010000000}" name="Indice de Severidad" dataDxfId="30"/>
    <tableColumn id="17" xr3:uid="{00000000-0010-0000-0000-000011000000}" name="Indice de accidentabilidad" dataDxfId="29">
      <calculatedColumnFormula>O2*P2/1000</calculatedColumnFormula>
    </tableColumn>
    <tableColumn id="18" xr3:uid="{00000000-0010-0000-0000-000012000000}" name="Casos Covid-19 Positivos" dataDxfId="28"/>
    <tableColumn id="19" xr3:uid="{00000000-0010-0000-0000-000013000000}" name="Inspecciones Programadas" dataDxfId="27"/>
    <tableColumn id="20" xr3:uid="{00000000-0010-0000-0000-000014000000}" name="Inspecciones Ejecutadas" dataDxfId="26"/>
    <tableColumn id="21" xr3:uid="{00000000-0010-0000-0000-000015000000}" name="Capacitaciones Programadas" dataDxfId="25"/>
    <tableColumn id="22" xr3:uid="{00000000-0010-0000-0000-000016000000}" name="Capacitaciones Ejecutadas" dataDxfId="24"/>
    <tableColumn id="23" xr3:uid="{00000000-0010-0000-0000-000017000000}" name="Simulacros Programados" dataDxfId="23"/>
    <tableColumn id="24" xr3:uid="{00000000-0010-0000-0000-000018000000}" name="Simulacros Ejecutados" dataDxfId="22"/>
    <tableColumn id="25" xr3:uid="{00000000-0010-0000-0000-000019000000}" name="PASST Programadas" dataDxfId="21"/>
    <tableColumn id="26" xr3:uid="{00000000-0010-0000-0000-00001A000000}" name="PASST Ejecutadas" dataDxfId="2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D20"/>
  <sheetViews>
    <sheetView tabSelected="1" topLeftCell="O1" zoomScaleNormal="100" workbookViewId="0">
      <selection activeCell="AC2" sqref="AC2"/>
    </sheetView>
  </sheetViews>
  <sheetFormatPr baseColWidth="10" defaultColWidth="11.42578125" defaultRowHeight="15" x14ac:dyDescent="0.25"/>
  <cols>
    <col min="1" max="1" width="10.7109375" style="1" bestFit="1" customWidth="1"/>
    <col min="2" max="2" width="19.85546875" style="1" customWidth="1"/>
    <col min="3" max="3" width="20" style="1" bestFit="1" customWidth="1"/>
    <col min="4" max="4" width="14.28515625" style="1" customWidth="1"/>
    <col min="5" max="5" width="12.7109375" style="1" customWidth="1"/>
    <col min="6" max="6" width="19.85546875" style="1" customWidth="1"/>
    <col min="7" max="7" width="13.5703125" style="1" customWidth="1"/>
    <col min="8" max="10" width="13.42578125" style="1" customWidth="1"/>
    <col min="11" max="11" width="14.28515625" style="1" customWidth="1"/>
    <col min="12" max="13" width="13.28515625" style="1" customWidth="1"/>
    <col min="14" max="16" width="14.7109375" style="1" customWidth="1"/>
    <col min="17" max="24" width="19.85546875" style="1" customWidth="1"/>
    <col min="25" max="26" width="15.85546875" style="1" customWidth="1"/>
    <col min="27" max="16384" width="11.42578125" style="1"/>
  </cols>
  <sheetData>
    <row r="1" spans="1:30" s="2" customFormat="1" ht="45" x14ac:dyDescent="0.25">
      <c r="A1" s="2" t="s">
        <v>0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17</v>
      </c>
      <c r="G1" s="2" t="s">
        <v>18</v>
      </c>
      <c r="H1" s="2" t="s">
        <v>19</v>
      </c>
      <c r="I1" s="2" t="s">
        <v>20</v>
      </c>
      <c r="J1" s="2" t="s">
        <v>21</v>
      </c>
      <c r="K1" s="2" t="s">
        <v>22</v>
      </c>
      <c r="L1" s="2" t="s">
        <v>23</v>
      </c>
      <c r="M1" s="2" t="s">
        <v>24</v>
      </c>
      <c r="N1" s="2" t="s">
        <v>25</v>
      </c>
      <c r="O1" s="2" t="s">
        <v>27</v>
      </c>
      <c r="P1" s="2" t="s">
        <v>26</v>
      </c>
      <c r="Q1" s="2" t="s">
        <v>28</v>
      </c>
      <c r="R1" s="2" t="s">
        <v>29</v>
      </c>
      <c r="S1" s="2" t="s">
        <v>30</v>
      </c>
      <c r="T1" s="2" t="s">
        <v>31</v>
      </c>
      <c r="U1" s="2" t="s">
        <v>32</v>
      </c>
      <c r="V1" s="2" t="s">
        <v>33</v>
      </c>
      <c r="W1" s="2" t="s">
        <v>34</v>
      </c>
      <c r="X1" s="2" t="s">
        <v>35</v>
      </c>
      <c r="Y1" s="2" t="s">
        <v>36</v>
      </c>
      <c r="Z1" s="2" t="s">
        <v>37</v>
      </c>
      <c r="AC1" s="13" t="s">
        <v>38</v>
      </c>
      <c r="AD1" s="13" t="s">
        <v>39</v>
      </c>
    </row>
    <row r="2" spans="1:30" x14ac:dyDescent="0.25">
      <c r="A2" s="1" t="s">
        <v>1</v>
      </c>
      <c r="B2" s="17">
        <f>C2+D2</f>
        <v>17</v>
      </c>
      <c r="C2" s="1">
        <v>10</v>
      </c>
      <c r="D2" s="1">
        <v>7</v>
      </c>
      <c r="E2" s="1">
        <v>16</v>
      </c>
      <c r="F2" s="1">
        <v>69</v>
      </c>
      <c r="G2" s="17">
        <f>SUM(H2:J2)</f>
        <v>3</v>
      </c>
      <c r="H2" s="1">
        <v>2</v>
      </c>
      <c r="I2" s="1">
        <v>1</v>
      </c>
      <c r="J2" s="1">
        <v>0</v>
      </c>
      <c r="K2" s="17">
        <f>SUM(L2:N2)</f>
        <v>9</v>
      </c>
      <c r="L2" s="1">
        <v>3</v>
      </c>
      <c r="M2" s="1">
        <v>2</v>
      </c>
      <c r="N2" s="1">
        <v>4</v>
      </c>
      <c r="O2" s="1">
        <v>48.1</v>
      </c>
      <c r="P2" s="1">
        <v>0</v>
      </c>
      <c r="Q2" s="15">
        <f>O2*P2/1000</f>
        <v>0</v>
      </c>
      <c r="R2" s="3">
        <v>7</v>
      </c>
      <c r="S2" s="1">
        <v>5</v>
      </c>
      <c r="T2" s="1">
        <v>5</v>
      </c>
      <c r="U2" s="1">
        <v>3</v>
      </c>
      <c r="V2" s="1">
        <v>3</v>
      </c>
      <c r="W2" s="1">
        <v>2</v>
      </c>
      <c r="X2" s="1">
        <v>2</v>
      </c>
      <c r="Y2" s="1">
        <v>20</v>
      </c>
      <c r="Z2" s="1">
        <v>14</v>
      </c>
      <c r="AC2" s="14">
        <v>45292</v>
      </c>
      <c r="AD2" s="16">
        <f ca="1">TODAY()-AC2</f>
        <v>779</v>
      </c>
    </row>
    <row r="3" spans="1:30" x14ac:dyDescent="0.25">
      <c r="A3" s="1" t="s">
        <v>2</v>
      </c>
      <c r="B3" s="17">
        <f>C3+D3</f>
        <v>17</v>
      </c>
      <c r="C3" s="1">
        <v>10</v>
      </c>
      <c r="D3" s="1">
        <v>7</v>
      </c>
      <c r="E3" s="1">
        <v>31</v>
      </c>
      <c r="F3" s="1">
        <v>36</v>
      </c>
      <c r="G3" s="17">
        <f t="shared" ref="G3:G13" si="0">SUM(H3:J3)</f>
        <v>0</v>
      </c>
      <c r="H3" s="1">
        <v>0</v>
      </c>
      <c r="I3" s="1">
        <v>0</v>
      </c>
      <c r="J3" s="1">
        <v>0</v>
      </c>
      <c r="K3" s="17">
        <f t="shared" ref="K3:K13" si="1">SUM(L3:N3)</f>
        <v>9</v>
      </c>
      <c r="L3" s="1">
        <v>4</v>
      </c>
      <c r="M3" s="1">
        <v>2</v>
      </c>
      <c r="N3" s="1">
        <v>3</v>
      </c>
      <c r="O3" s="1">
        <v>0</v>
      </c>
      <c r="P3" s="1">
        <v>0</v>
      </c>
      <c r="Q3" s="15">
        <f t="shared" ref="Q3:Q13" si="2">O3*P3/1000</f>
        <v>0</v>
      </c>
      <c r="R3" s="3">
        <v>11</v>
      </c>
      <c r="S3" s="1">
        <v>6</v>
      </c>
      <c r="T3" s="1">
        <v>5</v>
      </c>
      <c r="U3" s="1">
        <v>4</v>
      </c>
      <c r="V3" s="1">
        <v>3</v>
      </c>
      <c r="W3" s="1">
        <v>3</v>
      </c>
      <c r="X3" s="1">
        <v>3</v>
      </c>
      <c r="Y3" s="1">
        <v>20</v>
      </c>
      <c r="Z3" s="1">
        <v>17</v>
      </c>
    </row>
    <row r="4" spans="1:30" x14ac:dyDescent="0.25">
      <c r="A4" s="1" t="s">
        <v>3</v>
      </c>
      <c r="B4" s="17">
        <f t="shared" ref="B4:B13" si="3">C4+D4</f>
        <v>17</v>
      </c>
      <c r="C4" s="1">
        <v>10</v>
      </c>
      <c r="D4" s="1">
        <v>7</v>
      </c>
      <c r="E4" s="1">
        <v>38</v>
      </c>
      <c r="F4" s="1">
        <v>63</v>
      </c>
      <c r="G4" s="17">
        <f t="shared" si="0"/>
        <v>1</v>
      </c>
      <c r="H4" s="1">
        <v>0</v>
      </c>
      <c r="I4" s="1">
        <v>1</v>
      </c>
      <c r="J4" s="1">
        <v>0</v>
      </c>
      <c r="K4" s="17">
        <f t="shared" si="1"/>
        <v>7</v>
      </c>
      <c r="L4" s="1">
        <v>6</v>
      </c>
      <c r="M4" s="1">
        <v>0</v>
      </c>
      <c r="N4" s="1">
        <v>1</v>
      </c>
      <c r="O4" s="1">
        <v>47.6</v>
      </c>
      <c r="P4" s="1">
        <v>95.2</v>
      </c>
      <c r="Q4" s="15">
        <f t="shared" si="2"/>
        <v>4.5315200000000004</v>
      </c>
      <c r="R4" s="3">
        <v>1</v>
      </c>
      <c r="S4" s="1">
        <v>5</v>
      </c>
      <c r="T4" s="1">
        <v>5</v>
      </c>
      <c r="U4" s="1">
        <v>3</v>
      </c>
      <c r="V4" s="1">
        <v>3</v>
      </c>
      <c r="W4" s="1">
        <v>2</v>
      </c>
      <c r="X4" s="1">
        <v>2</v>
      </c>
      <c r="Y4" s="1">
        <v>20</v>
      </c>
      <c r="Z4" s="1">
        <v>25</v>
      </c>
    </row>
    <row r="5" spans="1:30" x14ac:dyDescent="0.25">
      <c r="A5" s="1" t="s">
        <v>4</v>
      </c>
      <c r="B5" s="17">
        <f t="shared" si="3"/>
        <v>17</v>
      </c>
      <c r="C5" s="1">
        <v>10</v>
      </c>
      <c r="D5" s="1">
        <v>7</v>
      </c>
      <c r="E5" s="1">
        <v>55</v>
      </c>
      <c r="F5" s="1">
        <v>65</v>
      </c>
      <c r="G5" s="17">
        <f t="shared" si="0"/>
        <v>0</v>
      </c>
      <c r="H5" s="1">
        <v>0</v>
      </c>
      <c r="I5" s="1">
        <v>0</v>
      </c>
      <c r="J5" s="1">
        <v>0</v>
      </c>
      <c r="K5" s="17">
        <f t="shared" si="1"/>
        <v>3</v>
      </c>
      <c r="L5" s="1">
        <v>2</v>
      </c>
      <c r="M5" s="1">
        <v>1</v>
      </c>
      <c r="N5" s="1">
        <v>0</v>
      </c>
      <c r="O5" s="1">
        <v>0</v>
      </c>
      <c r="P5" s="1">
        <v>0</v>
      </c>
      <c r="Q5" s="15">
        <f t="shared" si="2"/>
        <v>0</v>
      </c>
      <c r="R5" s="3">
        <v>3</v>
      </c>
      <c r="S5" s="1">
        <v>5</v>
      </c>
      <c r="T5" s="1">
        <v>4</v>
      </c>
      <c r="U5" s="1">
        <v>2</v>
      </c>
      <c r="V5" s="1">
        <v>2</v>
      </c>
      <c r="W5" s="1">
        <v>1</v>
      </c>
      <c r="X5" s="1">
        <v>1</v>
      </c>
      <c r="Y5" s="1">
        <v>20</v>
      </c>
      <c r="Z5" s="1">
        <v>22</v>
      </c>
    </row>
    <row r="6" spans="1:30" x14ac:dyDescent="0.25">
      <c r="A6" s="1" t="s">
        <v>5</v>
      </c>
      <c r="B6" s="17">
        <f t="shared" si="3"/>
        <v>17</v>
      </c>
      <c r="C6" s="1">
        <v>10</v>
      </c>
      <c r="D6" s="1">
        <v>7</v>
      </c>
      <c r="E6" s="1">
        <v>38</v>
      </c>
      <c r="F6" s="1">
        <v>10</v>
      </c>
      <c r="G6" s="17">
        <f t="shared" si="0"/>
        <v>0</v>
      </c>
      <c r="H6" s="1">
        <v>0</v>
      </c>
      <c r="I6" s="1">
        <v>0</v>
      </c>
      <c r="J6" s="1">
        <v>0</v>
      </c>
      <c r="K6" s="17">
        <f t="shared" si="1"/>
        <v>9</v>
      </c>
      <c r="L6" s="1">
        <v>8</v>
      </c>
      <c r="M6" s="1">
        <v>0</v>
      </c>
      <c r="N6" s="1">
        <v>1</v>
      </c>
      <c r="O6" s="1">
        <v>0</v>
      </c>
      <c r="P6" s="1">
        <v>0</v>
      </c>
      <c r="Q6" s="15">
        <f t="shared" si="2"/>
        <v>0</v>
      </c>
      <c r="R6" s="3">
        <v>5</v>
      </c>
      <c r="S6" s="1">
        <v>6</v>
      </c>
      <c r="T6" s="1">
        <v>6</v>
      </c>
      <c r="U6" s="1">
        <v>0</v>
      </c>
      <c r="V6" s="1">
        <v>0</v>
      </c>
      <c r="W6" s="1">
        <v>3</v>
      </c>
      <c r="X6" s="1">
        <v>2</v>
      </c>
      <c r="Y6" s="1">
        <v>20</v>
      </c>
      <c r="Z6" s="1">
        <v>26</v>
      </c>
    </row>
    <row r="7" spans="1:30" x14ac:dyDescent="0.25">
      <c r="A7" s="1" t="s">
        <v>6</v>
      </c>
      <c r="B7" s="17">
        <f t="shared" si="3"/>
        <v>17</v>
      </c>
      <c r="C7" s="1">
        <v>10</v>
      </c>
      <c r="D7" s="1">
        <v>7</v>
      </c>
      <c r="E7" s="1">
        <v>22</v>
      </c>
      <c r="F7" s="1">
        <v>39</v>
      </c>
      <c r="G7" s="17">
        <f t="shared" si="0"/>
        <v>3</v>
      </c>
      <c r="H7" s="1">
        <v>2</v>
      </c>
      <c r="I7" s="1">
        <v>0</v>
      </c>
      <c r="J7" s="1">
        <v>1</v>
      </c>
      <c r="K7" s="17">
        <f t="shared" si="1"/>
        <v>3</v>
      </c>
      <c r="L7" s="1">
        <v>1</v>
      </c>
      <c r="M7" s="1">
        <v>2</v>
      </c>
      <c r="N7" s="1">
        <v>0</v>
      </c>
      <c r="O7" s="1">
        <v>93.4</v>
      </c>
      <c r="P7" s="1">
        <v>140</v>
      </c>
      <c r="Q7" s="15">
        <f t="shared" si="2"/>
        <v>13.076000000000001</v>
      </c>
      <c r="R7" s="3">
        <v>6</v>
      </c>
      <c r="S7" s="1">
        <v>5</v>
      </c>
      <c r="T7" s="1">
        <v>5</v>
      </c>
      <c r="U7" s="1">
        <v>3</v>
      </c>
      <c r="V7" s="1">
        <v>3</v>
      </c>
      <c r="W7" s="1">
        <v>1</v>
      </c>
      <c r="X7" s="1">
        <v>1</v>
      </c>
      <c r="Y7" s="1">
        <v>20</v>
      </c>
      <c r="Z7" s="1">
        <v>29</v>
      </c>
    </row>
    <row r="8" spans="1:30" x14ac:dyDescent="0.25">
      <c r="A8" s="1" t="s">
        <v>7</v>
      </c>
      <c r="B8" s="17">
        <f t="shared" si="3"/>
        <v>17</v>
      </c>
      <c r="C8" s="1">
        <v>10</v>
      </c>
      <c r="D8" s="1">
        <v>7</v>
      </c>
      <c r="E8" s="1">
        <v>28</v>
      </c>
      <c r="F8" s="1">
        <v>80</v>
      </c>
      <c r="G8" s="17">
        <f t="shared" si="0"/>
        <v>0</v>
      </c>
      <c r="H8" s="1">
        <v>0</v>
      </c>
      <c r="I8" s="1">
        <v>0</v>
      </c>
      <c r="J8" s="1">
        <v>0</v>
      </c>
      <c r="K8" s="17">
        <f t="shared" si="1"/>
        <v>2</v>
      </c>
      <c r="L8" s="1">
        <v>2</v>
      </c>
      <c r="M8" s="1">
        <v>0</v>
      </c>
      <c r="N8" s="1">
        <v>0</v>
      </c>
      <c r="O8" s="1">
        <v>0</v>
      </c>
      <c r="P8" s="1">
        <v>0</v>
      </c>
      <c r="Q8" s="15">
        <f t="shared" si="2"/>
        <v>0</v>
      </c>
      <c r="R8" s="3">
        <v>3</v>
      </c>
      <c r="S8" s="1">
        <v>5</v>
      </c>
      <c r="T8" s="1">
        <v>5</v>
      </c>
      <c r="U8" s="1">
        <v>2</v>
      </c>
      <c r="V8" s="1">
        <v>1</v>
      </c>
      <c r="W8" s="1">
        <v>0</v>
      </c>
      <c r="X8" s="1">
        <v>0</v>
      </c>
      <c r="Y8" s="1">
        <v>20</v>
      </c>
      <c r="Z8" s="1">
        <v>19</v>
      </c>
    </row>
    <row r="9" spans="1:30" x14ac:dyDescent="0.25">
      <c r="A9" s="1" t="s">
        <v>8</v>
      </c>
      <c r="B9" s="17">
        <f t="shared" si="3"/>
        <v>17</v>
      </c>
      <c r="C9" s="1">
        <v>10</v>
      </c>
      <c r="D9" s="1">
        <v>7</v>
      </c>
      <c r="E9" s="1">
        <v>18</v>
      </c>
      <c r="F9" s="1">
        <v>68</v>
      </c>
      <c r="G9" s="17">
        <f t="shared" si="0"/>
        <v>0</v>
      </c>
      <c r="H9" s="1">
        <v>0</v>
      </c>
      <c r="I9" s="1">
        <v>0</v>
      </c>
      <c r="J9" s="1">
        <v>0</v>
      </c>
      <c r="K9" s="17">
        <f t="shared" si="1"/>
        <v>4</v>
      </c>
      <c r="L9" s="1">
        <v>3</v>
      </c>
      <c r="M9" s="1">
        <v>1</v>
      </c>
      <c r="N9" s="1">
        <v>0</v>
      </c>
      <c r="O9" s="1">
        <v>0</v>
      </c>
      <c r="P9" s="1">
        <v>0</v>
      </c>
      <c r="Q9" s="15">
        <f t="shared" si="2"/>
        <v>0</v>
      </c>
      <c r="R9" s="3">
        <v>0</v>
      </c>
      <c r="S9" s="1">
        <v>6</v>
      </c>
      <c r="T9" s="1">
        <v>6</v>
      </c>
      <c r="U9" s="1">
        <v>1</v>
      </c>
      <c r="V9" s="1">
        <v>1</v>
      </c>
      <c r="W9" s="1">
        <v>2</v>
      </c>
      <c r="X9" s="1">
        <v>1</v>
      </c>
      <c r="Y9" s="1">
        <v>20</v>
      </c>
      <c r="Z9" s="1">
        <v>32</v>
      </c>
    </row>
    <row r="10" spans="1:30" x14ac:dyDescent="0.25">
      <c r="A10" s="1" t="s">
        <v>9</v>
      </c>
      <c r="B10" s="17">
        <f t="shared" si="3"/>
        <v>17</v>
      </c>
      <c r="C10" s="1">
        <v>10</v>
      </c>
      <c r="D10" s="1">
        <v>7</v>
      </c>
      <c r="E10" s="1">
        <v>81</v>
      </c>
      <c r="F10" s="1">
        <v>37</v>
      </c>
      <c r="G10" s="17">
        <f t="shared" si="0"/>
        <v>4</v>
      </c>
      <c r="H10" s="1">
        <v>3</v>
      </c>
      <c r="I10" s="1">
        <v>0</v>
      </c>
      <c r="J10" s="1">
        <v>1</v>
      </c>
      <c r="K10" s="17">
        <f t="shared" si="1"/>
        <v>3</v>
      </c>
      <c r="L10" s="1">
        <v>2</v>
      </c>
      <c r="M10" s="1">
        <v>0</v>
      </c>
      <c r="N10" s="1">
        <v>1</v>
      </c>
      <c r="O10" s="1">
        <v>95.4</v>
      </c>
      <c r="P10" s="1">
        <v>144</v>
      </c>
      <c r="Q10" s="15">
        <f>O10*P10/1000</f>
        <v>13.7376</v>
      </c>
      <c r="R10" s="3">
        <v>1</v>
      </c>
      <c r="S10" s="1">
        <v>5</v>
      </c>
      <c r="T10" s="1">
        <v>5</v>
      </c>
      <c r="U10" s="1">
        <v>2</v>
      </c>
      <c r="V10" s="1">
        <v>2</v>
      </c>
      <c r="W10" s="1">
        <v>2</v>
      </c>
      <c r="X10" s="1">
        <v>2</v>
      </c>
      <c r="Y10" s="1">
        <v>20</v>
      </c>
      <c r="Z10" s="1">
        <v>28</v>
      </c>
    </row>
    <row r="11" spans="1:30" x14ac:dyDescent="0.25">
      <c r="A11" s="1" t="s">
        <v>10</v>
      </c>
      <c r="B11" s="17">
        <f t="shared" si="3"/>
        <v>17</v>
      </c>
      <c r="C11" s="1">
        <v>10</v>
      </c>
      <c r="D11" s="1">
        <v>7</v>
      </c>
      <c r="E11" s="1">
        <v>39</v>
      </c>
      <c r="F11" s="1">
        <v>84</v>
      </c>
      <c r="G11" s="17">
        <f t="shared" si="0"/>
        <v>1</v>
      </c>
      <c r="H11" s="1">
        <v>1</v>
      </c>
      <c r="I11" s="1">
        <v>0</v>
      </c>
      <c r="J11" s="1">
        <v>0</v>
      </c>
      <c r="K11" s="17">
        <f t="shared" si="1"/>
        <v>2</v>
      </c>
      <c r="L11" s="1">
        <v>2</v>
      </c>
      <c r="M11" s="1">
        <v>0</v>
      </c>
      <c r="N11" s="1">
        <v>0</v>
      </c>
      <c r="O11" s="1">
        <v>96.6</v>
      </c>
      <c r="P11" s="1">
        <v>147</v>
      </c>
      <c r="Q11" s="15">
        <f t="shared" si="2"/>
        <v>14.200199999999999</v>
      </c>
      <c r="R11" s="3">
        <v>3</v>
      </c>
      <c r="S11" s="1">
        <v>5</v>
      </c>
      <c r="T11" s="1">
        <v>5</v>
      </c>
      <c r="U11" s="1">
        <v>3</v>
      </c>
      <c r="V11" s="1">
        <v>3</v>
      </c>
      <c r="W11" s="1">
        <v>1</v>
      </c>
      <c r="X11" s="1">
        <v>1</v>
      </c>
      <c r="Y11" s="1">
        <v>20</v>
      </c>
      <c r="Z11" s="1">
        <v>27</v>
      </c>
    </row>
    <row r="12" spans="1:30" x14ac:dyDescent="0.25">
      <c r="A12" s="1" t="s">
        <v>11</v>
      </c>
      <c r="B12" s="17">
        <f t="shared" si="3"/>
        <v>17</v>
      </c>
      <c r="C12" s="1">
        <v>10</v>
      </c>
      <c r="D12" s="1">
        <v>7</v>
      </c>
      <c r="E12" s="1">
        <v>13</v>
      </c>
      <c r="F12" s="1">
        <v>44</v>
      </c>
      <c r="G12" s="17">
        <f t="shared" si="0"/>
        <v>2</v>
      </c>
      <c r="H12" s="1">
        <v>0</v>
      </c>
      <c r="I12" s="1">
        <v>1</v>
      </c>
      <c r="J12" s="1">
        <v>1</v>
      </c>
      <c r="K12" s="17">
        <f t="shared" si="1"/>
        <v>3</v>
      </c>
      <c r="L12" s="1">
        <v>3</v>
      </c>
      <c r="M12" s="1">
        <v>0</v>
      </c>
      <c r="N12" s="1">
        <v>0</v>
      </c>
      <c r="O12" s="1">
        <v>48.6</v>
      </c>
      <c r="P12" s="1">
        <v>48.6</v>
      </c>
      <c r="Q12" s="15">
        <f t="shared" si="2"/>
        <v>2.3619599999999998</v>
      </c>
      <c r="R12" s="3">
        <v>2</v>
      </c>
      <c r="S12" s="1">
        <v>6</v>
      </c>
      <c r="T12" s="1">
        <v>6</v>
      </c>
      <c r="U12" s="1">
        <v>2</v>
      </c>
      <c r="V12" s="1">
        <v>2</v>
      </c>
      <c r="W12" s="1">
        <v>0</v>
      </c>
      <c r="X12" s="1">
        <v>0</v>
      </c>
      <c r="Y12" s="1">
        <v>20</v>
      </c>
      <c r="Z12" s="1">
        <v>18</v>
      </c>
    </row>
    <row r="13" spans="1:30" x14ac:dyDescent="0.25">
      <c r="A13" s="1" t="s">
        <v>12</v>
      </c>
      <c r="B13" s="17">
        <f t="shared" si="3"/>
        <v>17</v>
      </c>
      <c r="C13" s="1">
        <v>10</v>
      </c>
      <c r="D13" s="1">
        <v>7</v>
      </c>
      <c r="E13" s="1">
        <v>23</v>
      </c>
      <c r="F13" s="1">
        <v>36</v>
      </c>
      <c r="G13" s="17">
        <f t="shared" si="0"/>
        <v>0</v>
      </c>
      <c r="H13" s="1">
        <v>0</v>
      </c>
      <c r="I13" s="1">
        <v>0</v>
      </c>
      <c r="J13" s="1">
        <v>0</v>
      </c>
      <c r="K13" s="17">
        <f t="shared" si="1"/>
        <v>3</v>
      </c>
      <c r="L13" s="1">
        <v>2</v>
      </c>
      <c r="M13" s="1">
        <v>0</v>
      </c>
      <c r="N13" s="1">
        <v>1</v>
      </c>
      <c r="O13" s="1">
        <v>145.69999999999999</v>
      </c>
      <c r="P13" s="1">
        <v>97.1</v>
      </c>
      <c r="Q13" s="15">
        <f t="shared" si="2"/>
        <v>14.147469999999997</v>
      </c>
      <c r="R13" s="3">
        <v>0</v>
      </c>
      <c r="S13" s="1">
        <v>5</v>
      </c>
      <c r="T13" s="1">
        <v>5</v>
      </c>
      <c r="U13" s="1">
        <v>0</v>
      </c>
      <c r="V13" s="1">
        <v>0</v>
      </c>
      <c r="W13" s="1">
        <v>0</v>
      </c>
      <c r="X13" s="1">
        <v>0</v>
      </c>
      <c r="Y13" s="1">
        <v>20</v>
      </c>
      <c r="Z13" s="1">
        <v>19</v>
      </c>
    </row>
    <row r="19" spans="2:6" x14ac:dyDescent="0.25">
      <c r="B19" s="19"/>
      <c r="C19" s="19"/>
      <c r="D19" s="19"/>
      <c r="E19" s="19"/>
      <c r="F19" s="19"/>
    </row>
    <row r="20" spans="2:6" x14ac:dyDescent="0.25">
      <c r="B20" s="18"/>
      <c r="C20" s="18"/>
      <c r="D20" s="18"/>
      <c r="E20" s="18"/>
      <c r="F20" s="18"/>
    </row>
  </sheetData>
  <mergeCells count="2">
    <mergeCell ref="B20:F20"/>
    <mergeCell ref="B19:F19"/>
  </mergeCells>
  <phoneticPr fontId="2" type="noConversion"/>
  <pageMargins left="0.7" right="0.7" top="0.75" bottom="0.75" header="0.3" footer="0.3"/>
  <pageSetup paperSize="9" orientation="portrait" r:id="rId1"/>
  <ignoredErrors>
    <ignoredError sqref="K2:K13" formulaRange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Y37"/>
  <sheetViews>
    <sheetView zoomScale="90" zoomScaleNormal="90" workbookViewId="0">
      <selection activeCell="B20" sqref="B20"/>
    </sheetView>
  </sheetViews>
  <sheetFormatPr baseColWidth="10" defaultRowHeight="15" x14ac:dyDescent="0.25"/>
  <cols>
    <col min="1" max="1" width="19.7109375" bestFit="1" customWidth="1"/>
    <col min="2" max="2" width="16.85546875" customWidth="1"/>
    <col min="3" max="3" width="16.85546875" bestFit="1" customWidth="1"/>
    <col min="4" max="4" width="13.85546875" bestFit="1" customWidth="1"/>
    <col min="5" max="5" width="20" bestFit="1" customWidth="1"/>
    <col min="6" max="6" width="10.7109375" bestFit="1" customWidth="1"/>
    <col min="7" max="7" width="11.7109375" bestFit="1" customWidth="1"/>
    <col min="8" max="8" width="15" bestFit="1" customWidth="1"/>
    <col min="9" max="9" width="14" bestFit="1" customWidth="1"/>
    <col min="10" max="10" width="10.28515625" bestFit="1" customWidth="1"/>
    <col min="11" max="11" width="12.140625" bestFit="1" customWidth="1"/>
    <col min="12" max="12" width="15" bestFit="1" customWidth="1"/>
    <col min="13" max="13" width="14" bestFit="1" customWidth="1"/>
    <col min="14" max="14" width="17.28515625" bestFit="1" customWidth="1"/>
    <col min="15" max="15" width="14.42578125" bestFit="1" customWidth="1"/>
    <col min="16" max="16" width="17.28515625" bestFit="1" customWidth="1"/>
    <col min="17" max="17" width="22" bestFit="1" customWidth="1"/>
    <col min="18" max="19" width="20.5703125" bestFit="1" customWidth="1"/>
    <col min="20" max="21" width="22.42578125" bestFit="1" customWidth="1"/>
    <col min="22" max="23" width="18.7109375" bestFit="1" customWidth="1"/>
    <col min="24" max="25" width="14.42578125" bestFit="1" customWidth="1"/>
    <col min="26" max="26" width="24.5703125" bestFit="1" customWidth="1"/>
  </cols>
  <sheetData>
    <row r="1" spans="1:25" x14ac:dyDescent="0.25">
      <c r="A1" s="4" t="s">
        <v>0</v>
      </c>
      <c r="B1" t="s">
        <v>3</v>
      </c>
    </row>
    <row r="2" spans="1:25" s="1" customFormat="1" x14ac:dyDescent="0.25">
      <c r="A2" s="1">
        <f>GETPIVOTDATA("Suma de Cantidad de trabajadores",$A$3)</f>
        <v>17</v>
      </c>
      <c r="B2" s="1">
        <f>GETPIVOTDATA("Suma de Personal Administrativo",$A$3)</f>
        <v>10</v>
      </c>
      <c r="C2" s="1">
        <f>GETPIVOTDATA("Suma de Personal Operativo",$A$3)</f>
        <v>7</v>
      </c>
      <c r="D2" s="1">
        <f>GETPIVOTDATA("Suma de Actos Inseguros",$A$3)</f>
        <v>38</v>
      </c>
      <c r="E2" s="1">
        <f>GETPIVOTDATA("Suma de Condiciones Inseguras",$A$3)</f>
        <v>63</v>
      </c>
      <c r="F2" s="1">
        <f>GETPIVOTDATA("Suma de Accidentes",$A$3)</f>
        <v>1</v>
      </c>
      <c r="G2" s="1">
        <f>GETPIVOTDATA("Suma de Ac. Operativos",$A$3)</f>
        <v>0</v>
      </c>
      <c r="H2" s="1">
        <f>GETPIVOTDATA("Suma de Ac. Administrativos",$A$3)</f>
        <v>1</v>
      </c>
      <c r="I2" s="1">
        <f>GETPIVOTDATA("Suma de Otros Accidentes",$A$3)</f>
        <v>0</v>
      </c>
      <c r="J2" s="1">
        <f>GETPIVOTDATA("Suma de Incidentes",$A$3)</f>
        <v>7</v>
      </c>
      <c r="K2" s="1">
        <f>GETPIVOTDATA("Suma de Inc. Operativos",$A$3)</f>
        <v>6</v>
      </c>
      <c r="L2" s="1">
        <f>GETPIVOTDATA("Suma de Inc. Administrativos",$A$3)</f>
        <v>0</v>
      </c>
      <c r="M2" s="1">
        <f>GETPIVOTDATA("Suma de Otros Incidentes",$A$3)</f>
        <v>1</v>
      </c>
      <c r="N2" s="1">
        <f>GETPIVOTDATA("Suma de Indice de Frecuencia",$A$3)</f>
        <v>47.6</v>
      </c>
      <c r="O2" s="1">
        <f>GETPIVOTDATA("Suma de Indice de Severidad",$A$3)</f>
        <v>95.2</v>
      </c>
      <c r="P2" s="1">
        <f>GETPIVOTDATA("Suma de Indice de accidentabilidad",$A$3)</f>
        <v>4.5315200000000004</v>
      </c>
      <c r="Q2" s="1">
        <f>GETPIVOTDATA("Suma de Casos Covid-19 Positivos",$A$3)</f>
        <v>1</v>
      </c>
      <c r="R2" s="1">
        <f>GETPIVOTDATA("Suma de Inspecciones Programadas",$A$3)</f>
        <v>5</v>
      </c>
      <c r="S2" s="1">
        <f>GETPIVOTDATA("Suma de Inspecciones Ejecutadas",$A$3)</f>
        <v>5</v>
      </c>
      <c r="T2" s="1">
        <f>GETPIVOTDATA("Suma de Capacitaciones Programadas",$A$3)</f>
        <v>3</v>
      </c>
      <c r="U2" s="1">
        <f>GETPIVOTDATA("Suma de Capacitaciones Ejecutadas",$A$3)</f>
        <v>3</v>
      </c>
      <c r="V2" s="1">
        <f>GETPIVOTDATA("Suma de Simulacros Programados",$A$3)</f>
        <v>2</v>
      </c>
      <c r="W2" s="1">
        <f>GETPIVOTDATA("Suma de Simulacros Ejecutados",$A$3)</f>
        <v>2</v>
      </c>
      <c r="X2" s="1">
        <f>GETPIVOTDATA("Suma de PASST Programadas",$A$3)</f>
        <v>20</v>
      </c>
      <c r="Y2" s="1">
        <f>GETPIVOTDATA("Suma de PASST Ejecutadas",$A$3)</f>
        <v>25</v>
      </c>
    </row>
    <row r="3" spans="1:25" s="5" customFormat="1" ht="31.5" customHeight="1" x14ac:dyDescent="0.25">
      <c r="A3" s="5" t="s">
        <v>41</v>
      </c>
      <c r="B3" s="5" t="s">
        <v>42</v>
      </c>
      <c r="C3" s="5" t="s">
        <v>43</v>
      </c>
      <c r="D3" s="5" t="s">
        <v>44</v>
      </c>
      <c r="E3" s="5" t="s">
        <v>45</v>
      </c>
      <c r="F3" s="5" t="s">
        <v>46</v>
      </c>
      <c r="G3" s="5" t="s">
        <v>47</v>
      </c>
      <c r="H3" s="5" t="s">
        <v>48</v>
      </c>
      <c r="I3" s="5" t="s">
        <v>49</v>
      </c>
      <c r="J3" s="5" t="s">
        <v>50</v>
      </c>
      <c r="K3" s="5" t="s">
        <v>51</v>
      </c>
      <c r="L3" s="5" t="s">
        <v>52</v>
      </c>
      <c r="M3" s="5" t="s">
        <v>53</v>
      </c>
      <c r="N3" s="5" t="s">
        <v>54</v>
      </c>
      <c r="O3" s="5" t="s">
        <v>55</v>
      </c>
      <c r="P3" s="5" t="s">
        <v>56</v>
      </c>
      <c r="Q3" s="5" t="s">
        <v>57</v>
      </c>
      <c r="R3" s="5" t="s">
        <v>58</v>
      </c>
      <c r="S3" s="5" t="s">
        <v>59</v>
      </c>
      <c r="T3" s="5" t="s">
        <v>60</v>
      </c>
      <c r="U3" s="5" t="s">
        <v>61</v>
      </c>
      <c r="V3" s="5" t="s">
        <v>62</v>
      </c>
      <c r="W3" s="5" t="s">
        <v>63</v>
      </c>
      <c r="X3" s="5" t="s">
        <v>64</v>
      </c>
      <c r="Y3" s="5" t="s">
        <v>65</v>
      </c>
    </row>
    <row r="4" spans="1:25" s="1" customFormat="1" x14ac:dyDescent="0.25">
      <c r="A4" s="22">
        <v>17</v>
      </c>
      <c r="B4" s="22">
        <v>10</v>
      </c>
      <c r="C4" s="22">
        <v>7</v>
      </c>
      <c r="D4" s="22">
        <v>38</v>
      </c>
      <c r="E4" s="22">
        <v>63</v>
      </c>
      <c r="F4" s="22">
        <v>1</v>
      </c>
      <c r="G4" s="22">
        <v>0</v>
      </c>
      <c r="H4" s="22">
        <v>1</v>
      </c>
      <c r="I4" s="22">
        <v>0</v>
      </c>
      <c r="J4" s="22">
        <v>7</v>
      </c>
      <c r="K4" s="22">
        <v>6</v>
      </c>
      <c r="L4" s="22">
        <v>0</v>
      </c>
      <c r="M4" s="22">
        <v>1</v>
      </c>
      <c r="N4" s="22">
        <v>47.6</v>
      </c>
      <c r="O4" s="22">
        <v>95.2</v>
      </c>
      <c r="P4" s="22">
        <v>4.5315200000000004</v>
      </c>
      <c r="Q4" s="22">
        <v>1</v>
      </c>
      <c r="R4" s="22">
        <v>5</v>
      </c>
      <c r="S4" s="22">
        <v>5</v>
      </c>
      <c r="T4" s="22">
        <v>3</v>
      </c>
      <c r="U4" s="22">
        <v>3</v>
      </c>
      <c r="V4" s="22">
        <v>2</v>
      </c>
      <c r="W4" s="22">
        <v>2</v>
      </c>
      <c r="X4" s="22">
        <v>20</v>
      </c>
      <c r="Y4" s="22">
        <v>25</v>
      </c>
    </row>
    <row r="7" spans="1:25" x14ac:dyDescent="0.25">
      <c r="A7" s="6" t="s">
        <v>66</v>
      </c>
      <c r="B7" s="10"/>
    </row>
    <row r="8" spans="1:25" x14ac:dyDescent="0.25">
      <c r="A8" s="6" t="s">
        <v>67</v>
      </c>
      <c r="B8" s="7">
        <f>GETPIVOTDATA("Suma de Personal Administrativo",$A$3)</f>
        <v>10</v>
      </c>
    </row>
    <row r="9" spans="1:25" x14ac:dyDescent="0.25">
      <c r="A9" s="6" t="s">
        <v>68</v>
      </c>
      <c r="B9" s="7">
        <f>GETPIVOTDATA("Suma de Personal Operativo",$A$3)</f>
        <v>7</v>
      </c>
    </row>
    <row r="13" spans="1:25" x14ac:dyDescent="0.25">
      <c r="A13" s="6" t="s">
        <v>66</v>
      </c>
      <c r="B13" s="12" t="s">
        <v>71</v>
      </c>
      <c r="C13" s="12" t="s">
        <v>72</v>
      </c>
    </row>
    <row r="14" spans="1:25" x14ac:dyDescent="0.25">
      <c r="A14" s="6" t="s">
        <v>67</v>
      </c>
      <c r="B14" s="8">
        <f>GETPIVOTDATA("Suma de Personal Administrativo",$A$3)/GETPIVOTDATA("Suma de Cantidad de trabajadores",$A$3)</f>
        <v>0.58823529411764708</v>
      </c>
      <c r="C14" s="8">
        <f>1-B14</f>
        <v>0.41176470588235292</v>
      </c>
    </row>
    <row r="15" spans="1:25" x14ac:dyDescent="0.25">
      <c r="A15" s="6" t="s">
        <v>68</v>
      </c>
      <c r="B15" s="8">
        <f>GETPIVOTDATA("Suma de Personal Operativo",$A$3)/GETPIVOTDATA("Suma de Cantidad de trabajadores",$A$3)</f>
        <v>0.41176470588235292</v>
      </c>
      <c r="C15" s="8">
        <f>1-B15</f>
        <v>0.58823529411764708</v>
      </c>
    </row>
    <row r="16" spans="1:25" x14ac:dyDescent="0.25">
      <c r="B16" s="1"/>
    </row>
    <row r="17" spans="1:4" x14ac:dyDescent="0.25">
      <c r="A17" s="6"/>
      <c r="B17" s="12" t="s">
        <v>71</v>
      </c>
      <c r="C17" s="12" t="s">
        <v>72</v>
      </c>
      <c r="D17" s="12" t="s">
        <v>77</v>
      </c>
    </row>
    <row r="18" spans="1:4" x14ac:dyDescent="0.25">
      <c r="A18" s="6" t="s">
        <v>74</v>
      </c>
      <c r="B18" s="8">
        <f>GETPIVOTDATA("Suma de Capacitaciones Ejecutadas",$A$3)/D18</f>
        <v>0.12</v>
      </c>
      <c r="C18" s="9">
        <f>1-B18</f>
        <v>0.88</v>
      </c>
      <c r="D18" s="7">
        <f>SUM(Data[Capacitaciones Programadas])</f>
        <v>25</v>
      </c>
    </row>
    <row r="19" spans="1:4" x14ac:dyDescent="0.25">
      <c r="A19" s="6" t="s">
        <v>75</v>
      </c>
      <c r="B19" s="8">
        <f>GETPIVOTDATA("Suma de Simulacros Ejecutados",$A$3)/D19</f>
        <v>0.11764705882352941</v>
      </c>
      <c r="C19" s="9">
        <f t="shared" ref="C19:C20" si="0">1-B19</f>
        <v>0.88235294117647056</v>
      </c>
      <c r="D19" s="7">
        <f>SUM(Data[Simulacros Programados])</f>
        <v>17</v>
      </c>
    </row>
    <row r="20" spans="1:4" x14ac:dyDescent="0.25">
      <c r="A20" s="6" t="s">
        <v>76</v>
      </c>
      <c r="B20" s="8">
        <f>GETPIVOTDATA("Suma de Inspecciones Programadas",$A$3)/D20</f>
        <v>7.8125E-2</v>
      </c>
      <c r="C20" s="9">
        <f t="shared" si="0"/>
        <v>0.921875</v>
      </c>
      <c r="D20" s="7">
        <f>SUM(Data[Inspecciones Programadas])</f>
        <v>64</v>
      </c>
    </row>
    <row r="23" spans="1:4" x14ac:dyDescent="0.25">
      <c r="A23" s="11">
        <f>SUM(Data[Accidentes])</f>
        <v>14</v>
      </c>
      <c r="B23" s="12" t="s">
        <v>71</v>
      </c>
      <c r="C23" s="12" t="s">
        <v>72</v>
      </c>
    </row>
    <row r="24" spans="1:4" x14ac:dyDescent="0.25">
      <c r="A24" s="6" t="s">
        <v>19</v>
      </c>
      <c r="B24" s="8">
        <f>IFERROR(GETPIVOTDATA("Suma de Ac. Operativos",$A$3)/A23,0)</f>
        <v>0</v>
      </c>
      <c r="C24" s="8">
        <f>1-B24</f>
        <v>1</v>
      </c>
    </row>
    <row r="25" spans="1:4" x14ac:dyDescent="0.25">
      <c r="A25" s="6" t="s">
        <v>80</v>
      </c>
      <c r="B25" s="8">
        <f>IFERROR(GETPIVOTDATA("Suma de Ac. Administrativos",$A$3)/A23,0)</f>
        <v>7.1428571428571425E-2</v>
      </c>
      <c r="C25" s="8">
        <f>1-B25</f>
        <v>0.9285714285714286</v>
      </c>
    </row>
    <row r="26" spans="1:4" x14ac:dyDescent="0.25">
      <c r="A26" s="6" t="s">
        <v>81</v>
      </c>
      <c r="B26" s="8">
        <f>IFERROR(GETPIVOTDATA("Suma de Otros Accidentes",$A$3)/A23,0)</f>
        <v>0</v>
      </c>
      <c r="C26" s="8">
        <f>1-B26</f>
        <v>1</v>
      </c>
    </row>
    <row r="27" spans="1:4" x14ac:dyDescent="0.25">
      <c r="C27" s="1"/>
    </row>
    <row r="28" spans="1:4" x14ac:dyDescent="0.25">
      <c r="C28" s="1"/>
    </row>
    <row r="29" spans="1:4" x14ac:dyDescent="0.25">
      <c r="A29" s="11">
        <f>SUM(Data[Incidentes])</f>
        <v>57</v>
      </c>
      <c r="B29" s="12" t="s">
        <v>71</v>
      </c>
      <c r="C29" s="12" t="s">
        <v>72</v>
      </c>
    </row>
    <row r="30" spans="1:4" x14ac:dyDescent="0.25">
      <c r="A30" s="6" t="s">
        <v>23</v>
      </c>
      <c r="B30" s="8">
        <f>IFERROR(GETPIVOTDATA("Suma de Inc. Operativos",$A$3)/A29,0)</f>
        <v>0.10526315789473684</v>
      </c>
      <c r="C30" s="8">
        <f>1-B30</f>
        <v>0.89473684210526316</v>
      </c>
    </row>
    <row r="31" spans="1:4" x14ac:dyDescent="0.25">
      <c r="A31" s="6" t="s">
        <v>24</v>
      </c>
      <c r="B31" s="8">
        <f>IFERROR(GETPIVOTDATA("Suma de Inc. Administrativos",$A$3)/A29,0)</f>
        <v>0</v>
      </c>
      <c r="C31" s="8">
        <f>1-B31</f>
        <v>1</v>
      </c>
    </row>
    <row r="32" spans="1:4" x14ac:dyDescent="0.25">
      <c r="A32" s="6" t="s">
        <v>82</v>
      </c>
      <c r="B32" s="8">
        <f>IFERROR(GETPIVOTDATA("Suma de Otros Incidentes",$A$3)/A29,0)</f>
        <v>1.7543859649122806E-2</v>
      </c>
      <c r="C32" s="8">
        <f>1-B32</f>
        <v>0.98245614035087714</v>
      </c>
    </row>
    <row r="34" spans="1:2" x14ac:dyDescent="0.25">
      <c r="A34" s="11">
        <f>SUM(Data[PASST Programadas])</f>
        <v>240</v>
      </c>
      <c r="B34" s="12" t="s">
        <v>87</v>
      </c>
    </row>
    <row r="35" spans="1:2" x14ac:dyDescent="0.25">
      <c r="A35" s="6" t="s">
        <v>84</v>
      </c>
      <c r="B35" s="8">
        <f>GETPIVOTDATA("Suma de PASST Ejecutadas",$A$3)/A34</f>
        <v>0.10416666666666667</v>
      </c>
    </row>
    <row r="36" spans="1:2" x14ac:dyDescent="0.25">
      <c r="A36" s="6" t="s">
        <v>85</v>
      </c>
      <c r="B36" s="8">
        <v>0.05</v>
      </c>
    </row>
    <row r="37" spans="1:2" x14ac:dyDescent="0.25">
      <c r="A37" s="6" t="s">
        <v>86</v>
      </c>
      <c r="B37" s="8">
        <f>2.5-SUM(B35:B36)</f>
        <v>2.3458333333333332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P22"/>
  <sheetViews>
    <sheetView showGridLines="0" topLeftCell="A10" zoomScale="90" zoomScaleNormal="90" workbookViewId="0">
      <selection activeCell="J35" sqref="J35"/>
    </sheetView>
  </sheetViews>
  <sheetFormatPr baseColWidth="10" defaultRowHeight="15" x14ac:dyDescent="0.25"/>
  <cols>
    <col min="4" max="4" width="11.42578125" customWidth="1"/>
    <col min="6" max="6" width="0.85546875" customWidth="1"/>
    <col min="12" max="12" width="1.140625" customWidth="1"/>
    <col min="13" max="16" width="13.7109375" customWidth="1"/>
  </cols>
  <sheetData>
    <row r="1" spans="1:16" ht="19.5" x14ac:dyDescent="0.3">
      <c r="A1" s="21" t="s">
        <v>40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3" spans="1:16" ht="18" customHeight="1" x14ac:dyDescent="0.25"/>
    <row r="4" spans="1:16" ht="15.75" x14ac:dyDescent="0.25">
      <c r="A4" s="20" t="s">
        <v>69</v>
      </c>
      <c r="B4" s="20"/>
      <c r="C4" s="20"/>
      <c r="D4" s="20"/>
      <c r="E4" s="20"/>
      <c r="G4" s="20" t="s">
        <v>70</v>
      </c>
      <c r="H4" s="20"/>
      <c r="I4" s="20"/>
      <c r="J4" s="20"/>
      <c r="K4" s="20"/>
      <c r="M4" s="20" t="s">
        <v>83</v>
      </c>
      <c r="N4" s="20"/>
      <c r="O4" s="20"/>
      <c r="P4" s="20"/>
    </row>
    <row r="13" spans="1:16" ht="8.25" customHeight="1" x14ac:dyDescent="0.25"/>
    <row r="14" spans="1:16" ht="15.75" x14ac:dyDescent="0.25">
      <c r="A14" s="20" t="s">
        <v>73</v>
      </c>
      <c r="B14" s="20"/>
      <c r="C14" s="20"/>
      <c r="D14" s="20"/>
      <c r="E14" s="20"/>
      <c r="G14" s="20" t="s">
        <v>78</v>
      </c>
      <c r="H14" s="20"/>
      <c r="I14" s="20"/>
      <c r="J14" s="20"/>
      <c r="K14" s="20"/>
      <c r="M14" s="20" t="s">
        <v>88</v>
      </c>
      <c r="N14" s="20"/>
      <c r="O14" s="20"/>
      <c r="P14" s="20"/>
    </row>
    <row r="22" spans="7:11" ht="15.75" x14ac:dyDescent="0.25">
      <c r="G22" s="20" t="s">
        <v>79</v>
      </c>
      <c r="H22" s="20"/>
      <c r="I22" s="20"/>
      <c r="J22" s="20"/>
      <c r="K22" s="20"/>
    </row>
  </sheetData>
  <mergeCells count="8">
    <mergeCell ref="G22:K22"/>
    <mergeCell ref="A1:P1"/>
    <mergeCell ref="A4:E4"/>
    <mergeCell ref="G4:K4"/>
    <mergeCell ref="M4:P4"/>
    <mergeCell ref="A14:E14"/>
    <mergeCell ref="G14:K14"/>
    <mergeCell ref="M14:P1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Base de datos</vt:lpstr>
      <vt:lpstr>Tabla Dinamica</vt:lpstr>
      <vt:lpstr>Dashboard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Dell Latitude</cp:lastModifiedBy>
  <dcterms:created xsi:type="dcterms:W3CDTF">2023-10-22T17:45:23Z</dcterms:created>
  <dcterms:modified xsi:type="dcterms:W3CDTF">2026-02-19T02:05:56Z</dcterms:modified>
</cp:coreProperties>
</file>